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5180" windowHeight="9360" activeTab="0"/>
  </bookViews>
  <sheets>
    <sheet name="Sheet1" sheetId="1" r:id="rId1"/>
    <sheet name="Sheet2" sheetId="2" r:id="rId2"/>
    <sheet name="Sheet3" sheetId="3" r:id="rId3"/>
  </sheets>
  <definedNames>
    <definedName name="_xlnm.Print_Area" localSheetId="1">'Sheet2'!$A$1:$I$82</definedName>
    <definedName name="_xlnm.Print_Area" localSheetId="2">'Sheet3'!$A$1:$I$82</definedName>
  </definedNames>
  <calcPr fullCalcOnLoad="1"/>
</workbook>
</file>

<file path=xl/comments2.xml><?xml version="1.0" encoding="utf-8"?>
<comments xmlns="http://schemas.openxmlformats.org/spreadsheetml/2006/main">
  <authors>
    <author>John</author>
  </authors>
  <commentList>
    <comment ref="H56" authorId="0">
      <text>
        <r>
          <rPr>
            <b/>
            <sz val="8"/>
            <rFont val="Tahoma"/>
            <family val="0"/>
          </rPr>
          <t xml:space="preserve">The calculations for greywater re-use and rainwater harvesting are beyond the scope of this simple calculator. The figures calculated elsewhere can be entered here to check compliance
</t>
        </r>
      </text>
    </comment>
  </commentList>
</comments>
</file>

<file path=xl/comments3.xml><?xml version="1.0" encoding="utf-8"?>
<comments xmlns="http://schemas.openxmlformats.org/spreadsheetml/2006/main">
  <authors>
    <author>John</author>
    <author>plbcjn</author>
  </authors>
  <commentList>
    <comment ref="H56" authorId="0">
      <text>
        <r>
          <rPr>
            <b/>
            <sz val="8"/>
            <rFont val="Tahoma"/>
            <family val="0"/>
          </rPr>
          <t xml:space="preserve">The calculations for greywater re-use and rainwater harvesting are beyond the scope of this simple calculator. The figures calculated elsewhere can be entered here to check compliance
</t>
        </r>
      </text>
    </comment>
    <comment ref="H53" authorId="1">
      <text>
        <r>
          <rPr>
            <sz val="8"/>
            <rFont val="Tahoma"/>
            <family val="0"/>
          </rPr>
          <t xml:space="preserve">As only water from Wash hand basin taps can be included in the total greywater calculation (the contribution from baths and showers is automatically calculated for you below) - this figure is not necessarily the same as that for the "taps - excluding kitchen" taps section (which may include utility room taps etc). 
Remember to multiply the volume of water from WHB taps by the number of occupants (to get the total available for greywater re-use) as this is the figure needed here.
</t>
        </r>
      </text>
    </comment>
    <comment ref="H57" authorId="1">
      <text>
        <r>
          <rPr>
            <sz val="8"/>
            <rFont val="Tahoma"/>
            <family val="0"/>
          </rPr>
          <t>In most cases the available greywater will exceed the demand (which is limited to WC's and washing machines although the rest could be used externally)
If the installed capacity exceeds demand then the calculator will automatically limit use to match demand and then present this in terms of litres per person in the summary.</t>
        </r>
      </text>
    </comment>
    <comment ref="H49" authorId="1">
      <text>
        <r>
          <rPr>
            <sz val="8"/>
            <rFont val="Tahoma"/>
            <family val="0"/>
          </rPr>
          <t xml:space="preserve">Efficient water softeners will use less than 4% - and if this is the case this field can be left blank.
For less efficient water softeners we would recommend this figure is obtained directly from the manufacturer. </t>
        </r>
      </text>
    </comment>
    <comment ref="H47" authorId="1">
      <text>
        <r>
          <rPr>
            <sz val="8"/>
            <rFont val="Tahoma"/>
            <family val="0"/>
          </rPr>
          <t xml:space="preserve">If waste disposal is installed - just enter "Y" here (not Yes).  
If waste disposal is not installed then enter "N"
</t>
        </r>
      </text>
    </comment>
    <comment ref="A10" authorId="1">
      <text>
        <r>
          <rPr>
            <sz val="8"/>
            <rFont val="Tahoma"/>
            <family val="0"/>
          </rPr>
          <t xml:space="preserve">Rememer you do not need to enter bath or bidet taps here. The calculation for water usage from baths works on the capacity of the bath rather than the flow rate of the taps and bidet taps are ignored in the calculation methodology.
</t>
        </r>
      </text>
    </comment>
    <comment ref="A49" authorId="1">
      <text>
        <r>
          <rPr>
            <sz val="8"/>
            <rFont val="Tahoma"/>
            <family val="0"/>
          </rPr>
          <t xml:space="preserve">Only enter kitchen taps here - any other taps (including those in any utility room) should go in the "Taps - excluding kitchen taps" section.
</t>
        </r>
      </text>
    </comment>
    <comment ref="A38" authorId="1">
      <text>
        <r>
          <rPr>
            <sz val="8"/>
            <rFont val="Tahoma"/>
            <family val="0"/>
          </rPr>
          <t xml:space="preserve">If the type of diswaher is not known the calculator will automatically include the default values required for you.
You can over-ride the default values by simply enetering the real data if that is known.
</t>
        </r>
      </text>
    </comment>
    <comment ref="F38" authorId="1">
      <text>
        <r>
          <rPr>
            <b/>
            <sz val="8"/>
            <rFont val="Tahoma"/>
            <family val="0"/>
          </rPr>
          <t>If the type of washing machine is not known the calculator will automatically include the default values required for you.
You can over-ride the default values by simply enetering the real data if that is known.</t>
        </r>
        <r>
          <rPr>
            <sz val="8"/>
            <rFont val="Tahoma"/>
            <family val="0"/>
          </rPr>
          <t xml:space="preserve">
</t>
        </r>
      </text>
    </comment>
    <comment ref="F25" authorId="1">
      <text>
        <r>
          <rPr>
            <sz val="8"/>
            <rFont val="Tahoma"/>
            <family val="0"/>
          </rPr>
          <t xml:space="preserve">If only one WC is installed - please make sure the details are entered on this line
</t>
        </r>
      </text>
    </comment>
  </commentList>
</comments>
</file>

<file path=xl/sharedStrings.xml><?xml version="1.0" encoding="utf-8"?>
<sst xmlns="http://schemas.openxmlformats.org/spreadsheetml/2006/main" count="392" uniqueCount="172">
  <si>
    <t>Taps (Excluding Kitchen Taps)</t>
  </si>
  <si>
    <t>Tap Fitting Type</t>
  </si>
  <si>
    <t>Litres/Min</t>
  </si>
  <si>
    <t>Flow Rate</t>
  </si>
  <si>
    <t>Quantity</t>
  </si>
  <si>
    <t>(No.)</t>
  </si>
  <si>
    <t>Total per</t>
  </si>
  <si>
    <t>Fitting type</t>
  </si>
  <si>
    <t>Total No. of Fittings (No.)</t>
  </si>
  <si>
    <t>Total Flow (l/s)</t>
  </si>
  <si>
    <t>Maximum Flow (l/s)</t>
  </si>
  <si>
    <t>Average Flow (l/s)</t>
  </si>
  <si>
    <t>Weighted Average Flow (l/s)</t>
  </si>
  <si>
    <t>Flow for Calculation (l/s)</t>
  </si>
  <si>
    <t>Baths</t>
  </si>
  <si>
    <t>Bath Type</t>
  </si>
  <si>
    <t>Capacity to</t>
  </si>
  <si>
    <t>Overflow</t>
  </si>
  <si>
    <t>Total Capacity (l)</t>
  </si>
  <si>
    <t>Maximum Capacity (l)</t>
  </si>
  <si>
    <t>Weighted Average Capacity (l)</t>
  </si>
  <si>
    <t>Dishwashers</t>
  </si>
  <si>
    <t>Dishwasher Type</t>
  </si>
  <si>
    <t>Setting</t>
  </si>
  <si>
    <t>Total Consumption (l)</t>
  </si>
  <si>
    <t>Maximum Consumption (l)</t>
  </si>
  <si>
    <t>Average Consumption (l/s)</t>
  </si>
  <si>
    <t>Weighted Average Consumption (l)</t>
  </si>
  <si>
    <t>Consumption for Calculation (l/s)</t>
  </si>
  <si>
    <t>L per Place</t>
  </si>
  <si>
    <t>Washing Machine</t>
  </si>
  <si>
    <t>Type</t>
  </si>
  <si>
    <t>L per Kg</t>
  </si>
  <si>
    <t>Dry Load</t>
  </si>
  <si>
    <t>Washing Machines</t>
  </si>
  <si>
    <t>Showers</t>
  </si>
  <si>
    <t>Shower fitting</t>
  </si>
  <si>
    <t>WCs</t>
  </si>
  <si>
    <t>Volume</t>
  </si>
  <si>
    <t>Average Capacity (l)</t>
  </si>
  <si>
    <t>Installation Type</t>
  </si>
  <si>
    <t>Unit</t>
  </si>
  <si>
    <t>Capacity/</t>
  </si>
  <si>
    <t>Use Factor</t>
  </si>
  <si>
    <t>Fixed use</t>
  </si>
  <si>
    <t>(l/p/day)</t>
  </si>
  <si>
    <t>Total Use</t>
  </si>
  <si>
    <t>WC Single Flush</t>
  </si>
  <si>
    <t>WC Dual Flush</t>
  </si>
  <si>
    <t>Volume (l)</t>
  </si>
  <si>
    <t>Taps Exc. Kitchen</t>
  </si>
  <si>
    <t>Bath (shower present)</t>
  </si>
  <si>
    <t>Shower (bath present)</t>
  </si>
  <si>
    <t>Bath Only</t>
  </si>
  <si>
    <t>Shower Only</t>
  </si>
  <si>
    <t>Kitchen Taps</t>
  </si>
  <si>
    <t>Waste Disposal</t>
  </si>
  <si>
    <t>Water Softner</t>
  </si>
  <si>
    <t>Normalisation Factor</t>
  </si>
  <si>
    <t>Full Flush (l)</t>
  </si>
  <si>
    <t>Single Flush</t>
  </si>
  <si>
    <t>Full Flush</t>
  </si>
  <si>
    <t>Part Flush</t>
  </si>
  <si>
    <t>Corner</t>
  </si>
  <si>
    <t>Waste Disposal Y/N</t>
  </si>
  <si>
    <t>Other Fittings</t>
  </si>
  <si>
    <t>Water softner</t>
  </si>
  <si>
    <t>Consumption beyond 4% l/p/d</t>
  </si>
  <si>
    <t>Y</t>
  </si>
  <si>
    <t>Possible Demand (l)</t>
  </si>
  <si>
    <t>Number of Bedrooms</t>
  </si>
  <si>
    <t>Occupancy for Calculation Purposes</t>
  </si>
  <si>
    <t>Project Details</t>
  </si>
  <si>
    <t>Adress/Reference</t>
  </si>
  <si>
    <t>Grey/Rain Installed Capacity (l)</t>
  </si>
  <si>
    <t>External Water Use Allowance (l)</t>
  </si>
  <si>
    <t>Total Comsumption Part G (l/p/day)</t>
  </si>
  <si>
    <t>Total Calculated Water Use (l/p/day)</t>
  </si>
  <si>
    <t>Grey/RainWater Reused (l)</t>
  </si>
  <si>
    <t>Total Consumption CSH (l/p/day)</t>
  </si>
  <si>
    <t>Pt Flush (l)</t>
  </si>
  <si>
    <t>(l/s)</t>
  </si>
  <si>
    <t>(l/kgdry)</t>
  </si>
  <si>
    <t>(l/place)</t>
  </si>
  <si>
    <t>(Factor)</t>
  </si>
  <si>
    <t>Assesment Result</t>
  </si>
  <si>
    <t>Water Efficiency Calculator for New Dwellings</t>
  </si>
  <si>
    <t>Appliance/Useage Details</t>
  </si>
  <si>
    <t>Water Use Assessment</t>
  </si>
  <si>
    <t>Instructions for Use</t>
  </si>
  <si>
    <t>guidance of the average flow rates and capacities</t>
  </si>
  <si>
    <t>The Water Efficiency Calculator for new Dwellings' available from www.communities.gov.uk or www.Planningportal.gov.uk</t>
  </si>
  <si>
    <t>Component</t>
  </si>
  <si>
    <t>Consumption</t>
  </si>
  <si>
    <t xml:space="preserve">Typical </t>
  </si>
  <si>
    <t xml:space="preserve">Range of </t>
  </si>
  <si>
    <t xml:space="preserve">Taps </t>
  </si>
  <si>
    <t>Basin</t>
  </si>
  <si>
    <t>Kitchen</t>
  </si>
  <si>
    <t>Undersized</t>
  </si>
  <si>
    <t>Shower</t>
  </si>
  <si>
    <t>Standard</t>
  </si>
  <si>
    <t>Roll Top</t>
  </si>
  <si>
    <t>Whirlpool Spa</t>
  </si>
  <si>
    <t>Dual Flush</t>
  </si>
  <si>
    <t>6 l/min</t>
  </si>
  <si>
    <t>2 - 20 l/min</t>
  </si>
  <si>
    <t>9 l/min</t>
  </si>
  <si>
    <t>6 - 25 l/min</t>
  </si>
  <si>
    <t>165 l</t>
  </si>
  <si>
    <t>140 l</t>
  </si>
  <si>
    <t>250 l</t>
  </si>
  <si>
    <t>225 l</t>
  </si>
  <si>
    <t>205 l</t>
  </si>
  <si>
    <t>0.8 - 1.6 l/place</t>
  </si>
  <si>
    <t>8 l/kg</t>
  </si>
  <si>
    <t>0.9 l/place</t>
  </si>
  <si>
    <t>6-12 l/kg</t>
  </si>
  <si>
    <t>6 l</t>
  </si>
  <si>
    <t>6l / 3l</t>
  </si>
  <si>
    <t>The calculation allows the use of grey or rainwater to reduce mains water demand</t>
  </si>
  <si>
    <t xml:space="preserve">Further information is available in Approved Document G of the Building Regulations and </t>
  </si>
  <si>
    <t>Toilets</t>
  </si>
  <si>
    <t>(2) Flow rates from showers at a standard three bar dynamic pressure (0.3MPa) at temperature of 37 C (l/min)</t>
  </si>
  <si>
    <t>(4) Flushing Volumes for Dual and Single Flush WCs (litres)</t>
  </si>
  <si>
    <t>(5) Water use per place setting for Dishwashers (litres)</t>
  </si>
  <si>
    <t>(6) Water use per kg of dry load for Washing Machines (litres)</t>
  </si>
  <si>
    <t>(7) Whether a Waste Disposal unit is attached to the sink (litres)</t>
  </si>
  <si>
    <t>(8) The amount of water over the standard 4% allowance used per regeneration cycle if installed (litres)</t>
  </si>
  <si>
    <t>(9) The capacity of any grey or rainwater harvesting system installed (litres)</t>
  </si>
  <si>
    <t>Using the standard methodology the following information is required to establish design water use.</t>
  </si>
  <si>
    <t>Part G limits design water use to 125 litres per person per day</t>
  </si>
  <si>
    <t>Look up Table of Sample Values based on information from www.waterwise.org.uk</t>
  </si>
  <si>
    <t>property details</t>
  </si>
  <si>
    <t>Quantity (No)</t>
  </si>
  <si>
    <t>Average effective flushing volume</t>
  </si>
  <si>
    <t>Total number of fittings</t>
  </si>
  <si>
    <t>WC's (Multiple)</t>
  </si>
  <si>
    <t>WV Type</t>
  </si>
  <si>
    <t>Use of grey water and harvested rainwater</t>
  </si>
  <si>
    <t>Figure for Calculation lit/person/day</t>
  </si>
  <si>
    <t>Case Reference</t>
  </si>
  <si>
    <t>Basin type 1</t>
  </si>
  <si>
    <t>Basin type 2</t>
  </si>
  <si>
    <t>Main Bathroom</t>
  </si>
  <si>
    <t>En Suite</t>
  </si>
  <si>
    <t>Indesit</t>
  </si>
  <si>
    <t>Bathroom</t>
  </si>
  <si>
    <t>En suite</t>
  </si>
  <si>
    <t>Bosch</t>
  </si>
  <si>
    <t>Total Availble Grey Water Supply (l)</t>
  </si>
  <si>
    <t>Total Grey water from WHB taps (l)</t>
  </si>
  <si>
    <t>1 Any Street, Somewhere, UK</t>
  </si>
  <si>
    <t>09/03456/DOMFP</t>
  </si>
  <si>
    <t>Main Sink Cold</t>
  </si>
  <si>
    <t>Main Sink Hot</t>
  </si>
  <si>
    <t>Standard Dual</t>
  </si>
  <si>
    <t>Worked example for demonstration purposes</t>
  </si>
  <si>
    <t>WC Type</t>
  </si>
  <si>
    <t xml:space="preserve">                bath taps in the "Taps - excluding kitchen taps" section of the calculator</t>
  </si>
  <si>
    <t>(3) Capacity of Baths (litres) (Note - as the calculation works on bath capacity, there is no need to include</t>
  </si>
  <si>
    <t>Part G of the Building Regulations 2009 and the Code for Sustainable Homes require an assessment of design water use. The DCLG have issued a standard calculation methodology on which this spreadsheet is based.</t>
  </si>
  <si>
    <t>contained in the approved calculation method</t>
  </si>
  <si>
    <t>This calculator establishes potential water use from dwellings should be used in conjunction with the guidance</t>
  </si>
  <si>
    <t>This information should be available from the suppliers of these products and a table is provided below which provides</t>
  </si>
  <si>
    <t>Sheet 2 Contains a worked example and Sheet 3 Contains a blank worksheet where you can enter your</t>
  </si>
  <si>
    <t>Capacity for Calculation (l)</t>
  </si>
  <si>
    <t>(l)</t>
  </si>
  <si>
    <t xml:space="preserve">While it is believed that the information produced by this spreadsheet is correct, users must accept full responsibility for its use. If you do spot any problems, please report them to john@nottsbc.org </t>
  </si>
  <si>
    <t>(1) Flow rate from taps (excluding bath and bidet taps) at a standard three bar dynamic pressure (0.3MPa)( l/min)</t>
  </si>
  <si>
    <t>Water Efficiency Calculator for New Dwellings (V1f - Aug 2010)</t>
  </si>
  <si>
    <r>
      <t xml:space="preserve">© T Perks and J Neal 2010 - this spreadsheet may be freely used and distributed, but must </t>
    </r>
    <r>
      <rPr>
        <b/>
        <sz val="10"/>
        <rFont val="Arial"/>
        <family val="2"/>
      </rPr>
      <t>not</t>
    </r>
    <r>
      <rPr>
        <sz val="10"/>
        <rFont val="Arial"/>
        <family val="0"/>
      </rPr>
      <t xml:space="preserve"> be altered in any way without the consent of the authors.</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</si>
</sst>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000"/>
    <numFmt numFmtId="166" formatCode="0.00000000000000000000"/>
    <numFmt numFmtId="167" formatCode="0.000000"/>
  </numFmts>
  <fonts count="47">
    <font>
      <sz val="10"/>
      <name val="Arial"/>
      <family val="0"/>
    </font>
    <font>
      <sz val="8"/>
      <name val="Arial"/>
      <family val="0"/>
    </font>
    <font>
      <b/>
      <sz val="10"/>
      <name val="Arial"/>
      <family val="2"/>
    </font>
    <font>
      <sz val="12"/>
      <name val="Arial"/>
      <family val="0"/>
    </font>
    <font>
      <b/>
      <sz val="12"/>
      <name val="Arial"/>
      <family val="2"/>
    </font>
    <font>
      <u val="single"/>
      <sz val="10"/>
      <color indexed="12"/>
      <name val="Arial"/>
      <family val="0"/>
    </font>
    <font>
      <u val="single"/>
      <sz val="10"/>
      <color indexed="36"/>
      <name val="Arial"/>
      <family val="0"/>
    </font>
    <font>
      <b/>
      <sz val="8"/>
      <name val="Tahoma"/>
      <family val="0"/>
    </font>
    <font>
      <sz val="10"/>
      <color indexed="22"/>
      <name val="Arial"/>
      <family val="0"/>
    </font>
    <font>
      <b/>
      <sz val="10"/>
      <color indexed="22"/>
      <name val="Arial"/>
      <family val="0"/>
    </font>
    <font>
      <b/>
      <sz val="12"/>
      <color indexed="10"/>
      <name val="Arial"/>
      <family val="2"/>
    </font>
    <font>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4">
    <xf numFmtId="0" fontId="0" fillId="0" borderId="0" xfId="0" applyAlignment="1">
      <alignment/>
    </xf>
    <xf numFmtId="0" fontId="0" fillId="32" borderId="10" xfId="0" applyFill="1" applyBorder="1" applyAlignment="1">
      <alignment/>
    </xf>
    <xf numFmtId="0" fontId="0" fillId="33" borderId="10" xfId="0" applyFill="1" applyBorder="1" applyAlignment="1">
      <alignment/>
    </xf>
    <xf numFmtId="0" fontId="4" fillId="34" borderId="0" xfId="0" applyFont="1" applyFill="1" applyAlignment="1">
      <alignment/>
    </xf>
    <xf numFmtId="0" fontId="0" fillId="34" borderId="0" xfId="0" applyFill="1" applyAlignment="1">
      <alignment/>
    </xf>
    <xf numFmtId="0" fontId="2" fillId="34" borderId="0" xfId="0" applyFont="1" applyFill="1" applyAlignment="1">
      <alignment/>
    </xf>
    <xf numFmtId="0" fontId="0" fillId="32" borderId="11" xfId="0" applyFill="1" applyBorder="1" applyAlignment="1">
      <alignment/>
    </xf>
    <xf numFmtId="0" fontId="0" fillId="32" borderId="12" xfId="0" applyFill="1" applyBorder="1" applyAlignment="1">
      <alignment/>
    </xf>
    <xf numFmtId="0" fontId="0" fillId="32" borderId="13" xfId="0" applyFill="1" applyBorder="1" applyAlignment="1">
      <alignment/>
    </xf>
    <xf numFmtId="0" fontId="0" fillId="34" borderId="0" xfId="0" applyFill="1" applyAlignment="1" quotePrefix="1">
      <alignment/>
    </xf>
    <xf numFmtId="0" fontId="2" fillId="33" borderId="14" xfId="0" applyFont="1" applyFill="1" applyBorder="1" applyAlignment="1">
      <alignment/>
    </xf>
    <xf numFmtId="0" fontId="2" fillId="33" borderId="15" xfId="0" applyFont="1" applyFill="1" applyBorder="1" applyAlignment="1">
      <alignment/>
    </xf>
    <xf numFmtId="0" fontId="2" fillId="33" borderId="10" xfId="0" applyFont="1" applyFill="1" applyBorder="1" applyAlignment="1">
      <alignment/>
    </xf>
    <xf numFmtId="2" fontId="0" fillId="4" borderId="10" xfId="0" applyNumberFormat="1" applyFill="1" applyBorder="1" applyAlignment="1" applyProtection="1">
      <alignment/>
      <protection locked="0"/>
    </xf>
    <xf numFmtId="0" fontId="0" fillId="4" borderId="10" xfId="0" applyFill="1" applyBorder="1" applyAlignment="1">
      <alignment/>
    </xf>
    <xf numFmtId="0" fontId="0" fillId="4" borderId="10" xfId="0" applyFill="1" applyBorder="1" applyAlignment="1" applyProtection="1">
      <alignment/>
      <protection locked="0"/>
    </xf>
    <xf numFmtId="1" fontId="0" fillId="4" borderId="10" xfId="0" applyNumberFormat="1" applyFill="1" applyBorder="1" applyAlignment="1" applyProtection="1">
      <alignment/>
      <protection locked="0"/>
    </xf>
    <xf numFmtId="0" fontId="0" fillId="4" borderId="10" xfId="0" applyFill="1" applyBorder="1" applyAlignment="1" applyProtection="1">
      <alignment horizontal="center"/>
      <protection locked="0"/>
    </xf>
    <xf numFmtId="0" fontId="0" fillId="0" borderId="0" xfId="0" applyAlignment="1">
      <alignment vertical="center"/>
    </xf>
    <xf numFmtId="0" fontId="4" fillId="34" borderId="0" xfId="0" applyFont="1" applyFill="1" applyAlignment="1" applyProtection="1">
      <alignment/>
      <protection/>
    </xf>
    <xf numFmtId="0" fontId="0" fillId="34" borderId="0" xfId="0" applyFill="1" applyAlignment="1" applyProtection="1">
      <alignment/>
      <protection/>
    </xf>
    <xf numFmtId="0" fontId="0" fillId="33" borderId="0" xfId="0" applyFill="1" applyAlignment="1" applyProtection="1">
      <alignment/>
      <protection/>
    </xf>
    <xf numFmtId="0" fontId="2" fillId="33" borderId="0" xfId="0" applyFont="1" applyFill="1" applyAlignment="1" applyProtection="1">
      <alignment/>
      <protection/>
    </xf>
    <xf numFmtId="0" fontId="4" fillId="34" borderId="0" xfId="0" applyFont="1" applyFill="1" applyAlignment="1" applyProtection="1">
      <alignment vertical="center"/>
      <protection/>
    </xf>
    <xf numFmtId="0" fontId="0" fillId="34" borderId="0" xfId="0" applyFill="1" applyAlignment="1" applyProtection="1">
      <alignment vertical="center"/>
      <protection/>
    </xf>
    <xf numFmtId="0" fontId="2" fillId="34" borderId="0" xfId="0" applyFont="1" applyFill="1" applyAlignment="1" applyProtection="1">
      <alignment vertical="center" wrapText="1"/>
      <protection/>
    </xf>
    <xf numFmtId="0" fontId="2" fillId="33" borderId="0" xfId="0" applyFont="1" applyFill="1" applyAlignment="1" applyProtection="1">
      <alignment wrapText="1"/>
      <protection/>
    </xf>
    <xf numFmtId="0" fontId="2" fillId="33" borderId="16" xfId="0" applyFont="1" applyFill="1" applyBorder="1" applyAlignment="1" applyProtection="1">
      <alignment wrapText="1"/>
      <protection/>
    </xf>
    <xf numFmtId="165" fontId="0" fillId="33" borderId="0" xfId="0" applyNumberFormat="1" applyFill="1" applyAlignment="1" applyProtection="1">
      <alignment/>
      <protection/>
    </xf>
    <xf numFmtId="1" fontId="2" fillId="33" borderId="0" xfId="0" applyNumberFormat="1" applyFont="1" applyFill="1" applyAlignment="1" applyProtection="1">
      <alignment/>
      <protection/>
    </xf>
    <xf numFmtId="2" fontId="2" fillId="33" borderId="0" xfId="0" applyNumberFormat="1" applyFont="1" applyFill="1" applyAlignment="1" applyProtection="1">
      <alignment/>
      <protection/>
    </xf>
    <xf numFmtId="0" fontId="3" fillId="34" borderId="0" xfId="0" applyFont="1" applyFill="1" applyAlignment="1" applyProtection="1">
      <alignment vertical="center"/>
      <protection/>
    </xf>
    <xf numFmtId="0" fontId="2" fillId="34" borderId="0" xfId="0" applyFont="1" applyFill="1" applyAlignment="1" applyProtection="1">
      <alignment vertical="center"/>
      <protection/>
    </xf>
    <xf numFmtId="0" fontId="2" fillId="34" borderId="0" xfId="0" applyFont="1" applyFill="1" applyAlignment="1" applyProtection="1">
      <alignment/>
      <protection/>
    </xf>
    <xf numFmtId="2" fontId="0" fillId="33" borderId="0" xfId="0" applyNumberFormat="1" applyFill="1" applyAlignment="1" applyProtection="1">
      <alignment/>
      <protection/>
    </xf>
    <xf numFmtId="0" fontId="0" fillId="33" borderId="0" xfId="0" applyFill="1" applyAlignment="1" applyProtection="1">
      <alignment/>
      <protection/>
    </xf>
    <xf numFmtId="2" fontId="0" fillId="34" borderId="0" xfId="0" applyNumberFormat="1" applyFill="1" applyAlignment="1" applyProtection="1">
      <alignment/>
      <protection/>
    </xf>
    <xf numFmtId="0" fontId="3" fillId="33" borderId="0" xfId="0" applyFont="1" applyFill="1" applyAlignment="1" applyProtection="1">
      <alignment/>
      <protection/>
    </xf>
    <xf numFmtId="1" fontId="0" fillId="4" borderId="10" xfId="0" applyNumberFormat="1" applyFill="1" applyBorder="1" applyAlignment="1" applyProtection="1">
      <alignment horizontal="right"/>
      <protection locked="0"/>
    </xf>
    <xf numFmtId="0" fontId="0" fillId="33" borderId="10" xfId="0" applyFill="1" applyBorder="1" applyAlignment="1" applyProtection="1">
      <alignment/>
      <protection/>
    </xf>
    <xf numFmtId="0" fontId="0" fillId="0" borderId="0" xfId="0" applyNumberFormat="1" applyFill="1" applyBorder="1" applyAlignment="1">
      <alignment horizontal="right"/>
    </xf>
    <xf numFmtId="0" fontId="2" fillId="33" borderId="0" xfId="0" applyFont="1" applyFill="1" applyAlignment="1" applyProtection="1">
      <alignment/>
      <protection/>
    </xf>
    <xf numFmtId="2" fontId="0" fillId="4" borderId="11" xfId="0" applyNumberFormat="1" applyFill="1" applyBorder="1" applyAlignment="1" applyProtection="1">
      <alignment/>
      <protection locked="0"/>
    </xf>
    <xf numFmtId="2" fontId="0" fillId="4" borderId="17" xfId="0" applyNumberFormat="1" applyFill="1" applyBorder="1" applyAlignment="1" applyProtection="1">
      <alignment/>
      <protection locked="0"/>
    </xf>
    <xf numFmtId="1" fontId="0" fillId="33" borderId="0" xfId="0" applyNumberFormat="1" applyFill="1" applyAlignment="1" applyProtection="1">
      <alignment/>
      <protection/>
    </xf>
    <xf numFmtId="2" fontId="0" fillId="0" borderId="0" xfId="0" applyNumberFormat="1" applyFill="1" applyAlignment="1" applyProtection="1">
      <alignment/>
      <protection/>
    </xf>
    <xf numFmtId="2" fontId="8" fillId="34" borderId="0" xfId="0" applyNumberFormat="1" applyFont="1" applyFill="1" applyAlignment="1" applyProtection="1">
      <alignment/>
      <protection/>
    </xf>
    <xf numFmtId="2" fontId="9" fillId="34" borderId="0" xfId="0" applyNumberFormat="1" applyFont="1" applyFill="1" applyAlignment="1" applyProtection="1">
      <alignment/>
      <protection/>
    </xf>
    <xf numFmtId="2" fontId="0" fillId="35" borderId="10" xfId="0" applyNumberFormat="1" applyFill="1" applyBorder="1" applyAlignment="1" applyProtection="1">
      <alignment/>
      <protection/>
    </xf>
    <xf numFmtId="2" fontId="2" fillId="36" borderId="10" xfId="0" applyNumberFormat="1" applyFont="1" applyFill="1" applyBorder="1" applyAlignment="1" applyProtection="1">
      <alignment/>
      <protection/>
    </xf>
    <xf numFmtId="0" fontId="10" fillId="36" borderId="0" xfId="0" applyFont="1" applyFill="1" applyAlignment="1" applyProtection="1">
      <alignment horizontal="center"/>
      <protection/>
    </xf>
    <xf numFmtId="0" fontId="4" fillId="34" borderId="0" xfId="0" applyFont="1" applyFill="1" applyAlignment="1">
      <alignment vertical="top"/>
    </xf>
    <xf numFmtId="0" fontId="4" fillId="34" borderId="17" xfId="0" applyFont="1" applyFill="1" applyBorder="1" applyAlignment="1" applyProtection="1">
      <alignment/>
      <protection/>
    </xf>
    <xf numFmtId="0" fontId="0" fillId="34" borderId="18" xfId="0" applyFill="1" applyBorder="1" applyAlignment="1" applyProtection="1">
      <alignment/>
      <protection/>
    </xf>
    <xf numFmtId="0" fontId="4" fillId="34" borderId="18" xfId="0" applyFont="1" applyFill="1" applyBorder="1" applyAlignment="1" applyProtection="1">
      <alignment/>
      <protection/>
    </xf>
    <xf numFmtId="0" fontId="4" fillId="34" borderId="19" xfId="0" applyFont="1" applyFill="1" applyBorder="1" applyAlignment="1" applyProtection="1">
      <alignment/>
      <protection/>
    </xf>
    <xf numFmtId="167" fontId="0" fillId="0" borderId="0" xfId="0" applyNumberFormat="1" applyAlignment="1">
      <alignment/>
    </xf>
    <xf numFmtId="167" fontId="0" fillId="0" borderId="0" xfId="0" applyNumberFormat="1" applyAlignment="1">
      <alignment vertical="center"/>
    </xf>
    <xf numFmtId="0" fontId="0" fillId="4" borderId="10" xfId="0" applyFont="1" applyFill="1" applyBorder="1" applyAlignment="1" applyProtection="1">
      <alignment/>
      <protection locked="0"/>
    </xf>
    <xf numFmtId="2" fontId="2" fillId="33" borderId="0" xfId="0" applyNumberFormat="1" applyFont="1" applyFill="1" applyAlignment="1" applyProtection="1">
      <alignment horizontal="right"/>
      <protection/>
    </xf>
    <xf numFmtId="0" fontId="0" fillId="34" borderId="0" xfId="0" applyFont="1" applyFill="1" applyAlignment="1">
      <alignment horizontal="center" wrapText="1"/>
    </xf>
    <xf numFmtId="0" fontId="0" fillId="34" borderId="0" xfId="0" applyFill="1" applyAlignment="1">
      <alignment horizontal="center" wrapText="1"/>
    </xf>
    <xf numFmtId="0" fontId="0" fillId="32" borderId="12" xfId="0" applyFill="1" applyBorder="1" applyAlignment="1">
      <alignment/>
    </xf>
    <xf numFmtId="0" fontId="0" fillId="0" borderId="12" xfId="0" applyBorder="1" applyAlignment="1">
      <alignment/>
    </xf>
    <xf numFmtId="0" fontId="0" fillId="0" borderId="13" xfId="0" applyBorder="1" applyAlignment="1">
      <alignment/>
    </xf>
    <xf numFmtId="0" fontId="0" fillId="32" borderId="11" xfId="0" applyFill="1" applyBorder="1" applyAlignment="1">
      <alignment/>
    </xf>
    <xf numFmtId="0" fontId="0" fillId="34" borderId="0" xfId="0" applyFill="1" applyAlignment="1">
      <alignment/>
    </xf>
    <xf numFmtId="0" fontId="0" fillId="34" borderId="0" xfId="0" applyFill="1" applyAlignment="1">
      <alignment vertical="top" wrapText="1"/>
    </xf>
    <xf numFmtId="0" fontId="0" fillId="0" borderId="0" xfId="0" applyAlignment="1">
      <alignment/>
    </xf>
    <xf numFmtId="0" fontId="4" fillId="37" borderId="0" xfId="0" applyFont="1" applyFill="1" applyAlignment="1" applyProtection="1">
      <alignment/>
      <protection/>
    </xf>
    <xf numFmtId="0" fontId="0" fillId="37" borderId="0" xfId="0" applyFill="1" applyAlignment="1">
      <alignment/>
    </xf>
    <xf numFmtId="0" fontId="0" fillId="4" borderId="11" xfId="0" applyFill="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4" borderId="12" xfId="0" applyFill="1" applyBorder="1" applyAlignment="1" applyProtection="1">
      <alignment/>
      <protection locked="0"/>
    </xf>
    <xf numFmtId="0" fontId="0" fillId="4" borderId="13" xfId="0" applyFill="1" applyBorder="1" applyAlignment="1" applyProtection="1">
      <alignment/>
      <protection locked="0"/>
    </xf>
    <xf numFmtId="0" fontId="4" fillId="34" borderId="0" xfId="0" applyFont="1" applyFill="1" applyAlignment="1" applyProtection="1">
      <alignment vertical="center"/>
      <protection/>
    </xf>
    <xf numFmtId="0" fontId="0" fillId="0" borderId="0" xfId="0" applyAlignment="1" applyProtection="1">
      <alignment vertical="center"/>
      <protection/>
    </xf>
    <xf numFmtId="0" fontId="2" fillId="33" borderId="0" xfId="0" applyFont="1" applyFill="1" applyAlignment="1" applyProtection="1">
      <alignment wrapText="1"/>
      <protection/>
    </xf>
    <xf numFmtId="0" fontId="2" fillId="33" borderId="16" xfId="0" applyFont="1" applyFill="1" applyBorder="1" applyAlignment="1" applyProtection="1">
      <alignment wrapText="1"/>
      <protection/>
    </xf>
    <xf numFmtId="0" fontId="2" fillId="33" borderId="0" xfId="0" applyFont="1" applyFill="1" applyAlignment="1" applyProtection="1">
      <alignment/>
      <protection/>
    </xf>
    <xf numFmtId="0" fontId="0" fillId="0" borderId="0" xfId="0" applyAlignment="1" applyProtection="1">
      <alignment/>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4" borderId="19" xfId="0" applyFill="1" applyBorder="1" applyAlignment="1" applyProtection="1">
      <alignment wrapText="1"/>
      <protection/>
    </xf>
    <xf numFmtId="0" fontId="0" fillId="34" borderId="0" xfId="0" applyFill="1" applyAlignment="1" applyProtection="1">
      <alignment wrapText="1"/>
      <protection/>
    </xf>
    <xf numFmtId="0" fontId="0" fillId="0" borderId="19" xfId="0" applyBorder="1" applyAlignment="1">
      <alignment wrapText="1"/>
    </xf>
    <xf numFmtId="0" fontId="0" fillId="0" borderId="0" xfId="0" applyAlignment="1">
      <alignment wrapText="1"/>
    </xf>
    <xf numFmtId="0" fontId="0" fillId="34" borderId="18" xfId="0" applyFill="1" applyBorder="1" applyAlignment="1" applyProtection="1">
      <alignment/>
      <protection/>
    </xf>
    <xf numFmtId="0" fontId="0" fillId="0" borderId="20" xfId="0" applyBorder="1" applyAlignment="1">
      <alignment/>
    </xf>
    <xf numFmtId="0" fontId="0" fillId="0" borderId="16" xfId="0" applyBorder="1" applyAlignment="1">
      <alignment/>
    </xf>
    <xf numFmtId="0" fontId="0" fillId="0" borderId="21" xfId="0" applyBorder="1" applyAlignment="1">
      <alignment/>
    </xf>
    <xf numFmtId="0" fontId="0" fillId="4" borderId="10" xfId="0" applyFill="1" applyBorder="1" applyAlignment="1" applyProtection="1">
      <alignment/>
      <protection locked="0"/>
    </xf>
    <xf numFmtId="0" fontId="0" fillId="0" borderId="10"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962025</xdr:colOff>
      <xdr:row>0</xdr:row>
      <xdr:rowOff>0</xdr:rowOff>
    </xdr:from>
    <xdr:to>
      <xdr:col>7</xdr:col>
      <xdr:colOff>19050</xdr:colOff>
      <xdr:row>0</xdr:row>
      <xdr:rowOff>666750</xdr:rowOff>
    </xdr:to>
    <xdr:pic>
      <xdr:nvPicPr>
        <xdr:cNvPr id="1" name="Picture 2" descr="labc east mid cmyk_pos.jpg"/>
        <xdr:cNvPicPr preferRelativeResize="1">
          <a:picLocks noChangeAspect="1"/>
        </xdr:cNvPicPr>
      </xdr:nvPicPr>
      <xdr:blipFill>
        <a:blip r:embed="rId1"/>
        <a:stretch>
          <a:fillRect/>
        </a:stretch>
      </xdr:blipFill>
      <xdr:spPr>
        <a:xfrm>
          <a:off x="6572250" y="0"/>
          <a:ext cx="115252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285750</xdr:colOff>
      <xdr:row>0</xdr:row>
      <xdr:rowOff>9525</xdr:rowOff>
    </xdr:from>
    <xdr:to>
      <xdr:col>9</xdr:col>
      <xdr:colOff>19050</xdr:colOff>
      <xdr:row>2</xdr:row>
      <xdr:rowOff>9525</xdr:rowOff>
    </xdr:to>
    <xdr:pic>
      <xdr:nvPicPr>
        <xdr:cNvPr id="1" name="Picture 2" descr="labc east mid cmyk_pos.jpg"/>
        <xdr:cNvPicPr preferRelativeResize="1">
          <a:picLocks noChangeAspect="1"/>
        </xdr:cNvPicPr>
      </xdr:nvPicPr>
      <xdr:blipFill>
        <a:blip r:embed="rId1"/>
        <a:stretch>
          <a:fillRect/>
        </a:stretch>
      </xdr:blipFill>
      <xdr:spPr>
        <a:xfrm>
          <a:off x="6581775" y="9525"/>
          <a:ext cx="11620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
    </sheetView>
  </sheetViews>
  <sheetFormatPr defaultColWidth="9.140625" defaultRowHeight="12.75"/>
  <cols>
    <col min="1" max="1" width="20.7109375" style="0" customWidth="1"/>
    <col min="2" max="3" width="15.7109375" style="0" customWidth="1"/>
    <col min="4" max="4" width="21.421875" style="0" customWidth="1"/>
    <col min="5" max="5" width="10.57421875" style="0" customWidth="1"/>
    <col min="6" max="6" width="20.7109375" style="0" customWidth="1"/>
    <col min="7" max="9" width="10.7109375" style="0" customWidth="1"/>
  </cols>
  <sheetData>
    <row r="1" spans="1:7" ht="55.5" customHeight="1">
      <c r="A1" s="51" t="s">
        <v>170</v>
      </c>
      <c r="B1" s="4"/>
      <c r="C1" s="4"/>
      <c r="D1" s="4"/>
      <c r="E1" s="4"/>
      <c r="F1" s="66"/>
      <c r="G1" s="66"/>
    </row>
    <row r="2" spans="1:7" ht="31.5" customHeight="1">
      <c r="A2" s="67" t="s">
        <v>168</v>
      </c>
      <c r="B2" s="68"/>
      <c r="C2" s="68"/>
      <c r="D2" s="68"/>
      <c r="E2" s="68"/>
      <c r="F2" s="68"/>
      <c r="G2" s="68"/>
    </row>
    <row r="3" spans="1:7" ht="31.5" customHeight="1">
      <c r="A3" s="67" t="s">
        <v>161</v>
      </c>
      <c r="B3" s="67"/>
      <c r="C3" s="67"/>
      <c r="D3" s="67"/>
      <c r="E3" s="67"/>
      <c r="F3" s="67"/>
      <c r="G3" s="67"/>
    </row>
    <row r="4" spans="1:7" ht="4.5" customHeight="1">
      <c r="A4" s="4"/>
      <c r="B4" s="4"/>
      <c r="C4" s="4"/>
      <c r="D4" s="4"/>
      <c r="E4" s="4"/>
      <c r="F4" s="4"/>
      <c r="G4" s="4"/>
    </row>
    <row r="5" spans="1:7" ht="12.75">
      <c r="A5" s="4" t="s">
        <v>163</v>
      </c>
      <c r="B5" s="4"/>
      <c r="C5" s="4"/>
      <c r="D5" s="4"/>
      <c r="E5" s="4"/>
      <c r="F5" s="4"/>
      <c r="G5" s="4"/>
    </row>
    <row r="6" spans="1:7" ht="12.75">
      <c r="A6" s="4" t="s">
        <v>162</v>
      </c>
      <c r="B6" s="4"/>
      <c r="C6" s="4"/>
      <c r="D6" s="4"/>
      <c r="E6" s="4"/>
      <c r="F6" s="4"/>
      <c r="G6" s="4"/>
    </row>
    <row r="7" spans="1:7" ht="4.5" customHeight="1">
      <c r="A7" s="4"/>
      <c r="B7" s="4"/>
      <c r="C7" s="4"/>
      <c r="D7" s="4"/>
      <c r="E7" s="4"/>
      <c r="F7" s="4"/>
      <c r="G7" s="4"/>
    </row>
    <row r="8" spans="1:7" ht="12.75">
      <c r="A8" s="5" t="s">
        <v>89</v>
      </c>
      <c r="B8" s="4"/>
      <c r="C8" s="4"/>
      <c r="D8" s="4"/>
      <c r="E8" s="4"/>
      <c r="F8" s="4"/>
      <c r="G8" s="4"/>
    </row>
    <row r="9" spans="1:7" ht="12.75">
      <c r="A9" s="4" t="s">
        <v>130</v>
      </c>
      <c r="B9" s="4"/>
      <c r="C9" s="4"/>
      <c r="D9" s="4"/>
      <c r="E9" s="4"/>
      <c r="F9" s="4"/>
      <c r="G9" s="4"/>
    </row>
    <row r="10" spans="1:7" ht="6" customHeight="1">
      <c r="A10" s="4"/>
      <c r="B10" s="4"/>
      <c r="C10" s="4"/>
      <c r="D10" s="4"/>
      <c r="E10" s="4"/>
      <c r="F10" s="4"/>
      <c r="G10" s="4"/>
    </row>
    <row r="11" spans="1:7" ht="12.75">
      <c r="A11" s="6" t="s">
        <v>169</v>
      </c>
      <c r="B11" s="7"/>
      <c r="C11" s="7"/>
      <c r="D11" s="7"/>
      <c r="E11" s="7"/>
      <c r="F11" s="8"/>
      <c r="G11" s="4"/>
    </row>
    <row r="12" spans="1:7" ht="12.75">
      <c r="A12" s="6"/>
      <c r="B12" s="7"/>
      <c r="C12" s="7"/>
      <c r="D12" s="7"/>
      <c r="E12" s="7"/>
      <c r="F12" s="8"/>
      <c r="G12" s="4"/>
    </row>
    <row r="13" spans="1:7" ht="12.75">
      <c r="A13" s="6" t="s">
        <v>123</v>
      </c>
      <c r="B13" s="7"/>
      <c r="C13" s="7"/>
      <c r="D13" s="7"/>
      <c r="E13" s="7"/>
      <c r="F13" s="8"/>
      <c r="G13" s="4"/>
    </row>
    <row r="14" spans="1:7" ht="12.75">
      <c r="A14" s="6"/>
      <c r="B14" s="7"/>
      <c r="C14" s="7"/>
      <c r="D14" s="7"/>
      <c r="E14" s="7"/>
      <c r="F14" s="8"/>
      <c r="G14" s="4"/>
    </row>
    <row r="15" spans="1:7" ht="12.75">
      <c r="A15" s="6" t="s">
        <v>160</v>
      </c>
      <c r="B15" s="7"/>
      <c r="C15" s="7"/>
      <c r="D15" s="7"/>
      <c r="E15" s="7"/>
      <c r="F15" s="8"/>
      <c r="G15" s="4"/>
    </row>
    <row r="16" spans="1:7" ht="12.75">
      <c r="A16" s="6"/>
      <c r="B16" s="62" t="s">
        <v>159</v>
      </c>
      <c r="C16" s="63"/>
      <c r="D16" s="63"/>
      <c r="E16" s="63"/>
      <c r="F16" s="64"/>
      <c r="G16" s="4"/>
    </row>
    <row r="17" spans="1:7" ht="12.75">
      <c r="A17" s="65"/>
      <c r="B17" s="63"/>
      <c r="C17" s="63"/>
      <c r="D17" s="63"/>
      <c r="E17" s="63"/>
      <c r="F17" s="64"/>
      <c r="G17" s="4"/>
    </row>
    <row r="18" spans="1:7" ht="12.75">
      <c r="A18" s="6" t="s">
        <v>124</v>
      </c>
      <c r="B18" s="7"/>
      <c r="C18" s="7"/>
      <c r="D18" s="7"/>
      <c r="E18" s="7"/>
      <c r="F18" s="8"/>
      <c r="G18" s="4"/>
    </row>
    <row r="19" spans="1:7" ht="12.75">
      <c r="A19" s="6"/>
      <c r="B19" s="7"/>
      <c r="C19" s="7"/>
      <c r="D19" s="7"/>
      <c r="E19" s="7"/>
      <c r="F19" s="8"/>
      <c r="G19" s="4"/>
    </row>
    <row r="20" spans="1:7" ht="12.75">
      <c r="A20" s="6" t="s">
        <v>125</v>
      </c>
      <c r="B20" s="7"/>
      <c r="C20" s="7"/>
      <c r="D20" s="7"/>
      <c r="E20" s="7"/>
      <c r="F20" s="8"/>
      <c r="G20" s="4"/>
    </row>
    <row r="21" spans="1:7" ht="12.75">
      <c r="A21" s="6"/>
      <c r="B21" s="7"/>
      <c r="C21" s="7"/>
      <c r="D21" s="7"/>
      <c r="E21" s="7"/>
      <c r="F21" s="8"/>
      <c r="G21" s="4"/>
    </row>
    <row r="22" spans="1:7" ht="12.75">
      <c r="A22" s="6" t="s">
        <v>126</v>
      </c>
      <c r="B22" s="7"/>
      <c r="C22" s="7"/>
      <c r="D22" s="7"/>
      <c r="E22" s="7"/>
      <c r="F22" s="8"/>
      <c r="G22" s="4"/>
    </row>
    <row r="23" spans="1:7" ht="12.75">
      <c r="A23" s="6"/>
      <c r="B23" s="7"/>
      <c r="C23" s="7"/>
      <c r="D23" s="7"/>
      <c r="E23" s="7"/>
      <c r="F23" s="8"/>
      <c r="G23" s="4"/>
    </row>
    <row r="24" spans="1:7" ht="12.75">
      <c r="A24" s="6" t="s">
        <v>127</v>
      </c>
      <c r="B24" s="7"/>
      <c r="C24" s="7"/>
      <c r="D24" s="7"/>
      <c r="E24" s="7"/>
      <c r="F24" s="8"/>
      <c r="G24" s="4"/>
    </row>
    <row r="25" spans="1:7" ht="12.75">
      <c r="A25" s="6"/>
      <c r="B25" s="7"/>
      <c r="C25" s="7"/>
      <c r="D25" s="7"/>
      <c r="E25" s="7"/>
      <c r="F25" s="8"/>
      <c r="G25" s="4"/>
    </row>
    <row r="26" spans="1:7" ht="12.75">
      <c r="A26" s="6" t="s">
        <v>128</v>
      </c>
      <c r="B26" s="7"/>
      <c r="C26" s="7"/>
      <c r="D26" s="7"/>
      <c r="E26" s="7"/>
      <c r="F26" s="8"/>
      <c r="G26" s="4"/>
    </row>
    <row r="27" spans="1:7" ht="12.75">
      <c r="A27" s="6"/>
      <c r="B27" s="7"/>
      <c r="C27" s="7"/>
      <c r="D27" s="7"/>
      <c r="E27" s="7"/>
      <c r="F27" s="8"/>
      <c r="G27" s="4"/>
    </row>
    <row r="28" spans="1:7" ht="12.75">
      <c r="A28" s="6" t="s">
        <v>129</v>
      </c>
      <c r="B28" s="7"/>
      <c r="C28" s="7"/>
      <c r="D28" s="7"/>
      <c r="E28" s="7"/>
      <c r="F28" s="8"/>
      <c r="G28" s="4"/>
    </row>
    <row r="29" spans="1:7" ht="6" customHeight="1">
      <c r="A29" s="4"/>
      <c r="B29" s="4"/>
      <c r="C29" s="4"/>
      <c r="D29" s="4"/>
      <c r="E29" s="4"/>
      <c r="F29" s="4"/>
      <c r="G29" s="4"/>
    </row>
    <row r="30" spans="1:7" ht="12.75">
      <c r="A30" s="4" t="s">
        <v>164</v>
      </c>
      <c r="B30" s="4"/>
      <c r="C30" s="4"/>
      <c r="D30" s="4"/>
      <c r="E30" s="4"/>
      <c r="F30" s="4"/>
      <c r="G30" s="4"/>
    </row>
    <row r="31" spans="1:7" ht="12.75">
      <c r="A31" s="4" t="s">
        <v>90</v>
      </c>
      <c r="B31" s="4"/>
      <c r="C31" s="4"/>
      <c r="D31" s="4"/>
      <c r="E31" s="4"/>
      <c r="F31" s="4"/>
      <c r="G31" s="4"/>
    </row>
    <row r="32" spans="1:7" ht="5.25" customHeight="1">
      <c r="A32" s="4"/>
      <c r="B32" s="4"/>
      <c r="C32" s="4"/>
      <c r="D32" s="4"/>
      <c r="E32" s="4"/>
      <c r="F32" s="4"/>
      <c r="G32" s="4"/>
    </row>
    <row r="33" spans="1:7" ht="12.75">
      <c r="A33" s="4" t="s">
        <v>120</v>
      </c>
      <c r="B33" s="4"/>
      <c r="C33" s="4"/>
      <c r="D33" s="4"/>
      <c r="E33" s="4"/>
      <c r="F33" s="4"/>
      <c r="G33" s="4"/>
    </row>
    <row r="34" spans="1:7" ht="4.5" customHeight="1">
      <c r="A34" s="4"/>
      <c r="B34" s="4"/>
      <c r="C34" s="4"/>
      <c r="D34" s="4"/>
      <c r="E34" s="4"/>
      <c r="F34" s="4"/>
      <c r="G34" s="4"/>
    </row>
    <row r="35" spans="1:7" ht="6" customHeight="1">
      <c r="A35" s="4"/>
      <c r="B35" s="4"/>
      <c r="C35" s="4"/>
      <c r="D35" s="4"/>
      <c r="E35" s="4"/>
      <c r="F35" s="4"/>
      <c r="G35" s="4"/>
    </row>
    <row r="36" spans="1:7" ht="12.75">
      <c r="A36" s="4" t="s">
        <v>131</v>
      </c>
      <c r="B36" s="4"/>
      <c r="C36" s="4"/>
      <c r="D36" s="4"/>
      <c r="E36" s="4"/>
      <c r="F36" s="4"/>
      <c r="G36" s="4"/>
    </row>
    <row r="37" spans="1:7" ht="6" customHeight="1">
      <c r="A37" s="4"/>
      <c r="B37" s="4"/>
      <c r="C37" s="4"/>
      <c r="D37" s="4"/>
      <c r="E37" s="4"/>
      <c r="F37" s="4"/>
      <c r="G37" s="4"/>
    </row>
    <row r="38" spans="1:7" ht="12.75">
      <c r="A38" s="5" t="s">
        <v>165</v>
      </c>
      <c r="B38" s="4"/>
      <c r="C38" s="4"/>
      <c r="D38" s="4"/>
      <c r="E38" s="4"/>
      <c r="F38" s="4"/>
      <c r="G38" s="4"/>
    </row>
    <row r="39" spans="1:7" ht="12.75">
      <c r="A39" s="5" t="s">
        <v>133</v>
      </c>
      <c r="B39" s="4"/>
      <c r="C39" s="4"/>
      <c r="D39" s="4"/>
      <c r="E39" s="4"/>
      <c r="F39" s="4"/>
      <c r="G39" s="4"/>
    </row>
    <row r="40" spans="1:7" ht="6" customHeight="1">
      <c r="A40" s="4"/>
      <c r="B40" s="4"/>
      <c r="C40" s="4"/>
      <c r="D40" s="4"/>
      <c r="E40" s="4"/>
      <c r="F40" s="4"/>
      <c r="G40" s="4"/>
    </row>
    <row r="41" spans="1:7" ht="12.75">
      <c r="A41" s="4" t="s">
        <v>121</v>
      </c>
      <c r="B41" s="4"/>
      <c r="C41" s="4"/>
      <c r="D41" s="4"/>
      <c r="E41" s="4"/>
      <c r="F41" s="4"/>
      <c r="G41" s="4"/>
    </row>
    <row r="42" spans="1:7" ht="12.75">
      <c r="A42" s="9" t="s">
        <v>91</v>
      </c>
      <c r="B42" s="4"/>
      <c r="C42" s="4"/>
      <c r="D42" s="4"/>
      <c r="E42" s="4"/>
      <c r="F42" s="4"/>
      <c r="G42" s="4"/>
    </row>
    <row r="43" spans="1:7" ht="6" customHeight="1">
      <c r="A43" s="4"/>
      <c r="B43" s="4"/>
      <c r="C43" s="4"/>
      <c r="D43" s="4"/>
      <c r="E43" s="4"/>
      <c r="F43" s="4"/>
      <c r="G43" s="4"/>
    </row>
    <row r="44" spans="1:7" ht="15">
      <c r="A44" s="3" t="s">
        <v>132</v>
      </c>
      <c r="B44" s="4"/>
      <c r="C44" s="4"/>
      <c r="D44" s="4"/>
      <c r="E44" s="4"/>
      <c r="F44" s="4"/>
      <c r="G44" s="4"/>
    </row>
    <row r="45" spans="1:7" ht="6" customHeight="1">
      <c r="A45" s="4"/>
      <c r="B45" s="4"/>
      <c r="C45" s="4"/>
      <c r="D45" s="4"/>
      <c r="E45" s="4"/>
      <c r="F45" s="4"/>
      <c r="G45" s="4"/>
    </row>
    <row r="46" spans="1:7" ht="12.75">
      <c r="A46" s="10" t="s">
        <v>92</v>
      </c>
      <c r="B46" s="10" t="s">
        <v>94</v>
      </c>
      <c r="C46" s="10" t="s">
        <v>95</v>
      </c>
      <c r="D46" s="4"/>
      <c r="E46" s="4"/>
      <c r="F46" s="4"/>
      <c r="G46" s="4"/>
    </row>
    <row r="47" spans="1:7" ht="12.75">
      <c r="A47" s="11"/>
      <c r="B47" s="11" t="s">
        <v>93</v>
      </c>
      <c r="C47" s="11" t="s">
        <v>93</v>
      </c>
      <c r="D47" s="4"/>
      <c r="E47" s="4"/>
      <c r="F47" s="4"/>
      <c r="G47" s="4"/>
    </row>
    <row r="48" spans="1:7" ht="12.75">
      <c r="A48" s="12" t="s">
        <v>96</v>
      </c>
      <c r="B48" s="1"/>
      <c r="C48" s="1"/>
      <c r="D48" s="4"/>
      <c r="E48" s="4"/>
      <c r="F48" s="4"/>
      <c r="G48" s="4"/>
    </row>
    <row r="49" spans="1:7" ht="12.75">
      <c r="A49" s="2" t="s">
        <v>97</v>
      </c>
      <c r="B49" s="1" t="s">
        <v>105</v>
      </c>
      <c r="C49" s="1" t="s">
        <v>106</v>
      </c>
      <c r="D49" s="4"/>
      <c r="E49" s="4"/>
      <c r="F49" s="4"/>
      <c r="G49" s="4"/>
    </row>
    <row r="50" spans="1:7" ht="12.75">
      <c r="A50" s="2" t="s">
        <v>98</v>
      </c>
      <c r="B50" s="1" t="s">
        <v>107</v>
      </c>
      <c r="C50" s="1" t="s">
        <v>108</v>
      </c>
      <c r="D50" s="4"/>
      <c r="E50" s="4"/>
      <c r="F50" s="4"/>
      <c r="G50" s="4"/>
    </row>
    <row r="51" spans="1:7" ht="12.75">
      <c r="A51" s="2"/>
      <c r="B51" s="1"/>
      <c r="C51" s="1"/>
      <c r="D51" s="4"/>
      <c r="E51" s="4"/>
      <c r="F51" s="4"/>
      <c r="G51" s="4"/>
    </row>
    <row r="52" spans="1:7" ht="12.75">
      <c r="A52" s="12" t="s">
        <v>14</v>
      </c>
      <c r="B52" s="1"/>
      <c r="C52" s="1"/>
      <c r="D52" s="4"/>
      <c r="E52" s="4"/>
      <c r="F52" s="4"/>
      <c r="G52" s="4"/>
    </row>
    <row r="53" spans="1:7" ht="12.75">
      <c r="A53" s="2" t="s">
        <v>99</v>
      </c>
      <c r="B53" s="1" t="s">
        <v>109</v>
      </c>
      <c r="C53" s="1"/>
      <c r="D53" s="4"/>
      <c r="E53" s="4"/>
      <c r="F53" s="4"/>
      <c r="G53" s="4"/>
    </row>
    <row r="54" spans="1:7" ht="12.75">
      <c r="A54" s="2" t="s">
        <v>63</v>
      </c>
      <c r="B54" s="1" t="s">
        <v>110</v>
      </c>
      <c r="C54" s="1"/>
      <c r="D54" s="4"/>
      <c r="E54" s="4"/>
      <c r="F54" s="4"/>
      <c r="G54" s="4"/>
    </row>
    <row r="55" spans="1:7" ht="12.75">
      <c r="A55" s="2" t="s">
        <v>100</v>
      </c>
      <c r="B55" s="1" t="s">
        <v>111</v>
      </c>
      <c r="C55" s="1"/>
      <c r="D55" s="4"/>
      <c r="E55" s="4"/>
      <c r="F55" s="4"/>
      <c r="G55" s="4"/>
    </row>
    <row r="56" spans="1:7" ht="12.75">
      <c r="A56" s="2" t="s">
        <v>101</v>
      </c>
      <c r="B56" s="1" t="s">
        <v>112</v>
      </c>
      <c r="C56" s="1"/>
      <c r="D56" s="4"/>
      <c r="E56" s="4"/>
      <c r="F56" s="4"/>
      <c r="G56" s="4"/>
    </row>
    <row r="57" spans="1:7" ht="12.75">
      <c r="A57" s="2" t="s">
        <v>102</v>
      </c>
      <c r="B57" s="1" t="s">
        <v>113</v>
      </c>
      <c r="C57" s="1"/>
      <c r="D57" s="4"/>
      <c r="E57" s="4"/>
      <c r="F57" s="4"/>
      <c r="G57" s="4"/>
    </row>
    <row r="58" spans="1:7" ht="12.75">
      <c r="A58" s="2" t="s">
        <v>103</v>
      </c>
      <c r="B58" s="1" t="s">
        <v>112</v>
      </c>
      <c r="C58" s="1"/>
      <c r="D58" s="4"/>
      <c r="E58" s="4"/>
      <c r="F58" s="4"/>
      <c r="G58" s="4"/>
    </row>
    <row r="59" spans="1:7" ht="12.75">
      <c r="A59" s="2"/>
      <c r="B59" s="1"/>
      <c r="C59" s="1"/>
      <c r="D59" s="4"/>
      <c r="E59" s="4"/>
      <c r="F59" s="4"/>
      <c r="G59" s="4"/>
    </row>
    <row r="60" spans="1:7" ht="12.75">
      <c r="A60" s="12" t="s">
        <v>34</v>
      </c>
      <c r="B60" s="1" t="s">
        <v>115</v>
      </c>
      <c r="C60" s="1" t="s">
        <v>117</v>
      </c>
      <c r="D60" s="4"/>
      <c r="E60" s="4"/>
      <c r="F60" s="4"/>
      <c r="G60" s="4"/>
    </row>
    <row r="61" spans="1:7" ht="12.75">
      <c r="A61" s="2"/>
      <c r="B61" s="1"/>
      <c r="C61" s="1"/>
      <c r="D61" s="4"/>
      <c r="E61" s="4"/>
      <c r="F61" s="4"/>
      <c r="G61" s="4"/>
    </row>
    <row r="62" spans="1:7" ht="12.75">
      <c r="A62" s="12" t="s">
        <v>21</v>
      </c>
      <c r="B62" s="1" t="s">
        <v>116</v>
      </c>
      <c r="C62" s="1" t="s">
        <v>114</v>
      </c>
      <c r="D62" s="4"/>
      <c r="E62" s="4"/>
      <c r="F62" s="4"/>
      <c r="G62" s="4"/>
    </row>
    <row r="63" spans="1:7" ht="12.75">
      <c r="A63" s="2"/>
      <c r="B63" s="1"/>
      <c r="C63" s="1"/>
      <c r="D63" s="4"/>
      <c r="E63" s="4"/>
      <c r="F63" s="4"/>
      <c r="G63" s="4"/>
    </row>
    <row r="64" spans="1:7" ht="12.75">
      <c r="A64" s="12" t="s">
        <v>122</v>
      </c>
      <c r="B64" s="1"/>
      <c r="C64" s="1"/>
      <c r="D64" s="4"/>
      <c r="E64" s="4"/>
      <c r="F64" s="4"/>
      <c r="G64" s="4"/>
    </row>
    <row r="65" spans="1:7" ht="12.75">
      <c r="A65" s="2" t="s">
        <v>60</v>
      </c>
      <c r="B65" s="1" t="s">
        <v>118</v>
      </c>
      <c r="C65" s="1"/>
      <c r="D65" s="4"/>
      <c r="E65" s="4"/>
      <c r="F65" s="4"/>
      <c r="G65" s="4"/>
    </row>
    <row r="66" spans="1:7" ht="12.75">
      <c r="A66" s="2" t="s">
        <v>104</v>
      </c>
      <c r="B66" s="1" t="s">
        <v>119</v>
      </c>
      <c r="C66" s="1"/>
      <c r="D66" s="4"/>
      <c r="E66" s="4"/>
      <c r="F66" s="4"/>
      <c r="G66" s="4"/>
    </row>
    <row r="67" spans="1:7" ht="36" customHeight="1">
      <c r="A67" s="60" t="s">
        <v>171</v>
      </c>
      <c r="B67" s="61"/>
      <c r="C67" s="61"/>
      <c r="D67" s="61"/>
      <c r="E67" s="61"/>
      <c r="F67" s="61"/>
      <c r="G67" s="61"/>
    </row>
  </sheetData>
  <sheetProtection password="E17F" sheet="1" objects="1" scenarios="1" selectLockedCells="1" selectUnlockedCells="1"/>
  <mergeCells count="6">
    <mergeCell ref="A67:G67"/>
    <mergeCell ref="B16:F16"/>
    <mergeCell ref="A17:F17"/>
    <mergeCell ref="F1:G1"/>
    <mergeCell ref="A2:G2"/>
    <mergeCell ref="A3:G3"/>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zoomScalePageLayoutView="0" workbookViewId="0" topLeftCell="A1">
      <selection activeCell="A35" sqref="A35"/>
    </sheetView>
  </sheetViews>
  <sheetFormatPr defaultColWidth="9.140625" defaultRowHeight="12.75"/>
  <cols>
    <col min="1" max="1" width="20.7109375" style="0" customWidth="1"/>
    <col min="2" max="4" width="10.7109375" style="0" customWidth="1"/>
    <col min="6" max="6" width="20.7109375" style="0" customWidth="1"/>
    <col min="7" max="7" width="11.7109375" style="0" customWidth="1"/>
    <col min="8" max="9" width="10.7109375" style="0" customWidth="1"/>
  </cols>
  <sheetData>
    <row r="1" spans="1:9" ht="15.75">
      <c r="A1" s="19" t="s">
        <v>86</v>
      </c>
      <c r="B1" s="20"/>
      <c r="C1" s="20"/>
      <c r="D1" s="20"/>
      <c r="E1" s="20"/>
      <c r="F1" s="69" t="s">
        <v>157</v>
      </c>
      <c r="G1" s="70"/>
      <c r="H1" s="70"/>
      <c r="I1" s="70"/>
    </row>
    <row r="2" spans="1:9" ht="36.75" customHeight="1">
      <c r="A2" s="19" t="s">
        <v>72</v>
      </c>
      <c r="B2" s="20"/>
      <c r="C2" s="20"/>
      <c r="D2" s="20"/>
      <c r="E2" s="20"/>
      <c r="F2" s="20"/>
      <c r="G2" s="20"/>
      <c r="H2" s="20"/>
      <c r="I2" s="20"/>
    </row>
    <row r="3" spans="1:9" ht="12.75">
      <c r="A3" s="21" t="s">
        <v>73</v>
      </c>
      <c r="B3" s="71" t="s">
        <v>152</v>
      </c>
      <c r="C3" s="72"/>
      <c r="D3" s="72"/>
      <c r="E3" s="73"/>
      <c r="F3" s="39" t="s">
        <v>141</v>
      </c>
      <c r="G3" s="71" t="s">
        <v>153</v>
      </c>
      <c r="H3" s="74"/>
      <c r="I3" s="75"/>
    </row>
    <row r="4" spans="1:9" ht="12.75">
      <c r="A4" s="21" t="s">
        <v>70</v>
      </c>
      <c r="B4" s="15">
        <v>4</v>
      </c>
      <c r="C4" s="20"/>
      <c r="D4" s="20"/>
      <c r="E4" s="20"/>
      <c r="F4" s="21" t="s">
        <v>71</v>
      </c>
      <c r="G4" s="21"/>
      <c r="H4" s="21"/>
      <c r="I4" s="21">
        <f>(B4-1)+2</f>
        <v>5</v>
      </c>
    </row>
    <row r="5" spans="1:9" ht="12.75">
      <c r="A5" s="20"/>
      <c r="B5" s="20"/>
      <c r="C5" s="20"/>
      <c r="D5" s="20"/>
      <c r="E5" s="20"/>
      <c r="F5" s="20"/>
      <c r="G5" s="20"/>
      <c r="H5" s="20"/>
      <c r="I5" s="20"/>
    </row>
    <row r="6" spans="1:9" ht="15.75">
      <c r="A6" s="19" t="s">
        <v>87</v>
      </c>
      <c r="B6" s="20"/>
      <c r="C6" s="20"/>
      <c r="D6" s="20"/>
      <c r="E6" s="20"/>
      <c r="F6" s="20"/>
      <c r="G6" s="20"/>
      <c r="H6" s="20"/>
      <c r="I6" s="20"/>
    </row>
    <row r="7" spans="1:9" ht="15.75">
      <c r="A7" s="19" t="s">
        <v>0</v>
      </c>
      <c r="B7" s="20"/>
      <c r="C7" s="20"/>
      <c r="D7" s="20"/>
      <c r="E7" s="20"/>
      <c r="F7" s="19" t="s">
        <v>35</v>
      </c>
      <c r="G7" s="20"/>
      <c r="H7" s="20"/>
      <c r="I7" s="20"/>
    </row>
    <row r="8" spans="1:9" ht="12.75">
      <c r="A8" s="22" t="s">
        <v>1</v>
      </c>
      <c r="B8" s="22" t="s">
        <v>3</v>
      </c>
      <c r="C8" s="22" t="s">
        <v>4</v>
      </c>
      <c r="D8" s="22" t="s">
        <v>6</v>
      </c>
      <c r="E8" s="20"/>
      <c r="F8" s="22" t="s">
        <v>36</v>
      </c>
      <c r="G8" s="22" t="s">
        <v>3</v>
      </c>
      <c r="H8" s="22" t="s">
        <v>4</v>
      </c>
      <c r="I8" s="22" t="s">
        <v>6</v>
      </c>
    </row>
    <row r="9" spans="1:9" ht="12.75">
      <c r="A9" s="22"/>
      <c r="B9" s="22" t="s">
        <v>2</v>
      </c>
      <c r="C9" s="22" t="s">
        <v>5</v>
      </c>
      <c r="D9" s="22" t="s">
        <v>7</v>
      </c>
      <c r="E9" s="20"/>
      <c r="F9" s="22" t="s">
        <v>31</v>
      </c>
      <c r="G9" s="22" t="s">
        <v>2</v>
      </c>
      <c r="H9" s="22" t="s">
        <v>5</v>
      </c>
      <c r="I9" s="22" t="s">
        <v>7</v>
      </c>
    </row>
    <row r="10" spans="1:9" ht="12.75">
      <c r="A10" s="15" t="s">
        <v>142</v>
      </c>
      <c r="B10" s="13">
        <v>5.6</v>
      </c>
      <c r="C10" s="16">
        <v>2</v>
      </c>
      <c r="D10" s="34">
        <f aca="true" t="shared" si="0" ref="D10:D15">(B10*C10)</f>
        <v>11.2</v>
      </c>
      <c r="E10" s="20"/>
      <c r="F10" s="15" t="s">
        <v>147</v>
      </c>
      <c r="G10" s="13">
        <v>12</v>
      </c>
      <c r="H10" s="16">
        <v>1</v>
      </c>
      <c r="I10" s="34">
        <f aca="true" t="shared" si="1" ref="I10:I15">(G10*H10)</f>
        <v>12</v>
      </c>
    </row>
    <row r="11" spans="1:9" ht="12.75">
      <c r="A11" s="15" t="s">
        <v>143</v>
      </c>
      <c r="B11" s="13">
        <v>6.4</v>
      </c>
      <c r="C11" s="16">
        <v>2</v>
      </c>
      <c r="D11" s="34">
        <f t="shared" si="0"/>
        <v>12.8</v>
      </c>
      <c r="E11" s="20"/>
      <c r="F11" s="15" t="s">
        <v>148</v>
      </c>
      <c r="G11" s="13">
        <v>10</v>
      </c>
      <c r="H11" s="16">
        <v>1</v>
      </c>
      <c r="I11" s="34">
        <f t="shared" si="1"/>
        <v>10</v>
      </c>
    </row>
    <row r="12" spans="1:9" ht="12.75">
      <c r="A12" s="15"/>
      <c r="B12" s="13"/>
      <c r="C12" s="16"/>
      <c r="D12" s="34">
        <f t="shared" si="0"/>
        <v>0</v>
      </c>
      <c r="E12" s="20"/>
      <c r="F12" s="15"/>
      <c r="G12" s="13"/>
      <c r="H12" s="16"/>
      <c r="I12" s="34">
        <f t="shared" si="1"/>
        <v>0</v>
      </c>
    </row>
    <row r="13" spans="1:9" ht="12.75">
      <c r="A13" s="15"/>
      <c r="B13" s="13"/>
      <c r="C13" s="16"/>
      <c r="D13" s="34">
        <f t="shared" si="0"/>
        <v>0</v>
      </c>
      <c r="E13" s="20"/>
      <c r="F13" s="15"/>
      <c r="G13" s="13"/>
      <c r="H13" s="16"/>
      <c r="I13" s="34">
        <f t="shared" si="1"/>
        <v>0</v>
      </c>
    </row>
    <row r="14" spans="1:9" ht="12.75">
      <c r="A14" s="15"/>
      <c r="B14" s="13"/>
      <c r="C14" s="16"/>
      <c r="D14" s="34">
        <f t="shared" si="0"/>
        <v>0</v>
      </c>
      <c r="E14" s="20"/>
      <c r="F14" s="15"/>
      <c r="G14" s="13"/>
      <c r="H14" s="16"/>
      <c r="I14" s="34">
        <f t="shared" si="1"/>
        <v>0</v>
      </c>
    </row>
    <row r="15" spans="1:9" ht="12.75">
      <c r="A15" s="15"/>
      <c r="B15" s="13"/>
      <c r="C15" s="16"/>
      <c r="D15" s="34">
        <f t="shared" si="0"/>
        <v>0</v>
      </c>
      <c r="E15" s="20"/>
      <c r="F15" s="15"/>
      <c r="G15" s="13"/>
      <c r="H15" s="16"/>
      <c r="I15" s="34">
        <f t="shared" si="1"/>
        <v>0</v>
      </c>
    </row>
    <row r="16" spans="1:9" ht="12.75">
      <c r="A16" s="22" t="s">
        <v>8</v>
      </c>
      <c r="B16" s="21"/>
      <c r="C16" s="44">
        <f>SUM(C10:C15)</f>
        <v>4</v>
      </c>
      <c r="D16" s="21"/>
      <c r="E16" s="20"/>
      <c r="F16" s="22" t="s">
        <v>8</v>
      </c>
      <c r="G16" s="21"/>
      <c r="H16" s="44">
        <f>SUM(H10:H15)</f>
        <v>2</v>
      </c>
      <c r="I16" s="21"/>
    </row>
    <row r="17" spans="1:9" ht="12.75">
      <c r="A17" s="22" t="s">
        <v>9</v>
      </c>
      <c r="B17" s="21"/>
      <c r="C17" s="21"/>
      <c r="D17" s="34">
        <f>SUM(D10:D15)</f>
        <v>24</v>
      </c>
      <c r="E17" s="20"/>
      <c r="F17" s="22" t="s">
        <v>9</v>
      </c>
      <c r="G17" s="21"/>
      <c r="H17" s="21"/>
      <c r="I17" s="34">
        <f>SUM(I10:I15)</f>
        <v>22</v>
      </c>
    </row>
    <row r="18" spans="1:9" ht="12.75">
      <c r="A18" s="22" t="s">
        <v>10</v>
      </c>
      <c r="B18" s="21"/>
      <c r="C18" s="21"/>
      <c r="D18" s="34">
        <f>MAX(B10:B15)</f>
        <v>6.4</v>
      </c>
      <c r="E18" s="20"/>
      <c r="F18" s="22" t="s">
        <v>10</v>
      </c>
      <c r="G18" s="21"/>
      <c r="H18" s="21"/>
      <c r="I18" s="34">
        <f>MAX(G10:G15)</f>
        <v>12</v>
      </c>
    </row>
    <row r="19" spans="1:9" ht="12.75">
      <c r="A19" s="22" t="s">
        <v>11</v>
      </c>
      <c r="B19" s="21"/>
      <c r="C19" s="21"/>
      <c r="D19" s="34">
        <f>(D17/C16)</f>
        <v>6</v>
      </c>
      <c r="E19" s="20"/>
      <c r="F19" s="22" t="s">
        <v>11</v>
      </c>
      <c r="G19" s="21"/>
      <c r="H19" s="21"/>
      <c r="I19" s="34">
        <f>(I17/H16)</f>
        <v>11</v>
      </c>
    </row>
    <row r="20" spans="1:9" ht="12.75">
      <c r="A20" s="22" t="s">
        <v>12</v>
      </c>
      <c r="B20" s="21"/>
      <c r="C20" s="21"/>
      <c r="D20" s="34">
        <f>(D18*0.7)</f>
        <v>4.4799999999999995</v>
      </c>
      <c r="E20" s="20"/>
      <c r="F20" s="22" t="s">
        <v>12</v>
      </c>
      <c r="G20" s="21"/>
      <c r="H20" s="21"/>
      <c r="I20" s="34">
        <f>(I18*0.7)</f>
        <v>8.399999999999999</v>
      </c>
    </row>
    <row r="21" spans="1:9" ht="12.75">
      <c r="A21" s="22" t="s">
        <v>13</v>
      </c>
      <c r="B21" s="21"/>
      <c r="C21" s="21"/>
      <c r="D21" s="30">
        <f>MAX(D19:D20)</f>
        <v>6</v>
      </c>
      <c r="E21" s="20"/>
      <c r="F21" s="22" t="s">
        <v>13</v>
      </c>
      <c r="G21" s="21"/>
      <c r="H21" s="21"/>
      <c r="I21" s="30">
        <f>MAX(I19:I20)</f>
        <v>11</v>
      </c>
    </row>
    <row r="22" spans="1:9" s="18" customFormat="1" ht="24.75" customHeight="1">
      <c r="A22" s="23" t="s">
        <v>14</v>
      </c>
      <c r="B22" s="24"/>
      <c r="C22" s="24"/>
      <c r="D22" s="24"/>
      <c r="E22" s="24"/>
      <c r="F22" s="23" t="s">
        <v>37</v>
      </c>
      <c r="G22" s="25"/>
      <c r="H22" s="25"/>
      <c r="I22" s="24"/>
    </row>
    <row r="23" spans="1:9" ht="12.75">
      <c r="A23" s="22" t="s">
        <v>15</v>
      </c>
      <c r="B23" s="22" t="s">
        <v>16</v>
      </c>
      <c r="C23" s="22" t="s">
        <v>4</v>
      </c>
      <c r="D23" s="22" t="s">
        <v>6</v>
      </c>
      <c r="E23" s="20"/>
      <c r="F23" s="26"/>
      <c r="G23" s="22" t="s">
        <v>61</v>
      </c>
      <c r="H23" s="22" t="s">
        <v>62</v>
      </c>
      <c r="I23" s="78" t="s">
        <v>134</v>
      </c>
    </row>
    <row r="24" spans="1:9" ht="12.75">
      <c r="A24" s="22"/>
      <c r="B24" s="22" t="s">
        <v>17</v>
      </c>
      <c r="C24" s="22" t="s">
        <v>5</v>
      </c>
      <c r="D24" s="22" t="s">
        <v>7</v>
      </c>
      <c r="E24" s="20"/>
      <c r="F24" s="27" t="s">
        <v>138</v>
      </c>
      <c r="G24" s="22" t="s">
        <v>38</v>
      </c>
      <c r="H24" s="22" t="s">
        <v>38</v>
      </c>
      <c r="I24" s="79"/>
    </row>
    <row r="25" spans="1:14" ht="12.75">
      <c r="A25" s="15" t="s">
        <v>144</v>
      </c>
      <c r="B25" s="13">
        <v>225</v>
      </c>
      <c r="C25" s="16">
        <v>1</v>
      </c>
      <c r="D25" s="34">
        <f>(B25*C25)</f>
        <v>225</v>
      </c>
      <c r="E25" s="20"/>
      <c r="F25" s="15" t="s">
        <v>156</v>
      </c>
      <c r="G25" s="13">
        <v>6</v>
      </c>
      <c r="H25" s="42">
        <v>3</v>
      </c>
      <c r="I25" s="38">
        <v>3</v>
      </c>
      <c r="N25" s="40"/>
    </row>
    <row r="26" spans="1:14" ht="12.75">
      <c r="A26" s="15" t="s">
        <v>145</v>
      </c>
      <c r="B26" s="13">
        <v>180</v>
      </c>
      <c r="C26" s="16">
        <v>1</v>
      </c>
      <c r="D26" s="34">
        <f>(B26*C26)</f>
        <v>180</v>
      </c>
      <c r="E26" s="20"/>
      <c r="F26" s="15"/>
      <c r="G26" s="13"/>
      <c r="H26" s="43"/>
      <c r="I26" s="38"/>
      <c r="N26" s="40"/>
    </row>
    <row r="27" spans="1:14" ht="12.75" customHeight="1">
      <c r="A27" s="15"/>
      <c r="B27" s="13"/>
      <c r="C27" s="16"/>
      <c r="D27" s="34">
        <f>(B27*C27)</f>
        <v>0</v>
      </c>
      <c r="E27" s="20"/>
      <c r="F27" s="15"/>
      <c r="G27" s="13"/>
      <c r="H27" s="42"/>
      <c r="I27" s="38"/>
      <c r="N27" s="40"/>
    </row>
    <row r="28" spans="1:14" ht="12.75">
      <c r="A28" s="15"/>
      <c r="B28" s="13"/>
      <c r="C28" s="16"/>
      <c r="D28" s="34">
        <f>(B28*C28)</f>
        <v>0</v>
      </c>
      <c r="E28" s="20"/>
      <c r="F28" s="15"/>
      <c r="G28" s="13"/>
      <c r="H28" s="13"/>
      <c r="I28" s="38"/>
      <c r="N28" s="40"/>
    </row>
    <row r="29" spans="1:14" ht="12.75">
      <c r="A29" s="22" t="s">
        <v>8</v>
      </c>
      <c r="B29" s="21"/>
      <c r="C29" s="44">
        <f>SUM(C25:C28)</f>
        <v>2</v>
      </c>
      <c r="D29" s="21"/>
      <c r="E29" s="20"/>
      <c r="F29" s="21"/>
      <c r="G29" s="21"/>
      <c r="H29" s="21"/>
      <c r="I29" s="21"/>
      <c r="N29" s="40"/>
    </row>
    <row r="30" spans="1:14" ht="12.75">
      <c r="A30" s="22" t="s">
        <v>18</v>
      </c>
      <c r="B30" s="21"/>
      <c r="C30" s="21"/>
      <c r="D30" s="34">
        <f>SUM(D25:D28)</f>
        <v>405</v>
      </c>
      <c r="E30" s="20"/>
      <c r="F30" s="22" t="s">
        <v>136</v>
      </c>
      <c r="G30" s="21"/>
      <c r="H30" s="28"/>
      <c r="I30" s="29">
        <f>SUM(I25:I28)</f>
        <v>3</v>
      </c>
      <c r="N30" s="40"/>
    </row>
    <row r="31" spans="1:9" ht="12.75">
      <c r="A31" s="22" t="s">
        <v>19</v>
      </c>
      <c r="B31" s="21"/>
      <c r="C31" s="21"/>
      <c r="D31" s="34">
        <f>MAX(B25:B28)</f>
        <v>225</v>
      </c>
      <c r="E31" s="20"/>
      <c r="F31" s="22" t="s">
        <v>135</v>
      </c>
      <c r="G31" s="21"/>
      <c r="H31" s="21"/>
      <c r="I31" s="30">
        <f>IF(I30&gt;1,((((G25*I25)+(G26*I26)+(G27*I27)+(G28*I28))*0.33)+(((H25*I25)+(H26*I26)+(H27*I27)+(H28*I28))*0.67))/I30,0)</f>
        <v>3.99</v>
      </c>
    </row>
    <row r="32" spans="1:9" ht="12.75">
      <c r="A32" s="22" t="s">
        <v>39</v>
      </c>
      <c r="B32" s="21"/>
      <c r="C32" s="21"/>
      <c r="D32" s="34">
        <f>(D30/C29)</f>
        <v>202.5</v>
      </c>
      <c r="E32" s="20"/>
      <c r="F32" s="21"/>
      <c r="G32" s="21"/>
      <c r="H32" s="21"/>
      <c r="I32" s="21"/>
    </row>
    <row r="33" spans="1:9" ht="12.75">
      <c r="A33" s="22" t="s">
        <v>20</v>
      </c>
      <c r="B33" s="21"/>
      <c r="C33" s="21"/>
      <c r="D33" s="34">
        <f>(D31*0.7)</f>
        <v>157.5</v>
      </c>
      <c r="E33" s="20"/>
      <c r="F33" s="21"/>
      <c r="G33" s="21"/>
      <c r="H33" s="21"/>
      <c r="I33" s="21"/>
    </row>
    <row r="34" spans="1:9" ht="12.75">
      <c r="A34" s="22" t="s">
        <v>166</v>
      </c>
      <c r="B34" s="21"/>
      <c r="C34" s="21"/>
      <c r="D34" s="30">
        <f>MAX(D32:D33)</f>
        <v>202.5</v>
      </c>
      <c r="E34" s="20"/>
      <c r="F34" s="21"/>
      <c r="G34" s="21"/>
      <c r="H34" s="21"/>
      <c r="I34" s="21"/>
    </row>
    <row r="35" spans="1:9" s="18" customFormat="1" ht="27" customHeight="1">
      <c r="A35" s="23" t="s">
        <v>21</v>
      </c>
      <c r="B35" s="24"/>
      <c r="C35" s="24"/>
      <c r="D35" s="24"/>
      <c r="E35" s="24"/>
      <c r="F35" s="23" t="s">
        <v>34</v>
      </c>
      <c r="G35" s="24"/>
      <c r="H35" s="24"/>
      <c r="I35" s="24"/>
    </row>
    <row r="36" spans="1:9" ht="12.75">
      <c r="A36" s="22" t="s">
        <v>22</v>
      </c>
      <c r="B36" s="22" t="s">
        <v>29</v>
      </c>
      <c r="C36" s="22" t="s">
        <v>4</v>
      </c>
      <c r="D36" s="22" t="s">
        <v>6</v>
      </c>
      <c r="E36" s="20"/>
      <c r="F36" s="22" t="s">
        <v>30</v>
      </c>
      <c r="G36" s="22" t="s">
        <v>32</v>
      </c>
      <c r="H36" s="22" t="s">
        <v>4</v>
      </c>
      <c r="I36" s="22" t="s">
        <v>6</v>
      </c>
    </row>
    <row r="37" spans="1:9" ht="12.75">
      <c r="A37" s="22"/>
      <c r="B37" s="22" t="s">
        <v>23</v>
      </c>
      <c r="C37" s="22" t="s">
        <v>5</v>
      </c>
      <c r="D37" s="22" t="s">
        <v>7</v>
      </c>
      <c r="E37" s="20"/>
      <c r="F37" s="22" t="s">
        <v>31</v>
      </c>
      <c r="G37" s="22" t="s">
        <v>33</v>
      </c>
      <c r="H37" s="22" t="s">
        <v>5</v>
      </c>
      <c r="I37" s="22" t="s">
        <v>7</v>
      </c>
    </row>
    <row r="38" spans="1:9" ht="12.75">
      <c r="A38" s="15" t="s">
        <v>149</v>
      </c>
      <c r="B38" s="13">
        <v>0.9</v>
      </c>
      <c r="C38" s="16">
        <v>1</v>
      </c>
      <c r="D38" s="34">
        <f>(B38*C38)</f>
        <v>0.9</v>
      </c>
      <c r="E38" s="20"/>
      <c r="F38" s="15" t="s">
        <v>146</v>
      </c>
      <c r="G38" s="13">
        <v>6.2</v>
      </c>
      <c r="H38" s="16">
        <v>1</v>
      </c>
      <c r="I38" s="34">
        <f>(G38*H38)</f>
        <v>6.2</v>
      </c>
    </row>
    <row r="39" spans="1:9" ht="12.75">
      <c r="A39" s="15"/>
      <c r="B39" s="13"/>
      <c r="C39" s="16"/>
      <c r="D39" s="34">
        <f>(B39*C39)</f>
        <v>0</v>
      </c>
      <c r="E39" s="20"/>
      <c r="F39" s="15"/>
      <c r="G39" s="13"/>
      <c r="H39" s="16"/>
      <c r="I39" s="34">
        <f>(G39*H39)</f>
        <v>0</v>
      </c>
    </row>
    <row r="40" spans="1:9" ht="12.75">
      <c r="A40" s="22" t="s">
        <v>8</v>
      </c>
      <c r="B40" s="21"/>
      <c r="C40" s="44">
        <f>SUM(C38:C39)</f>
        <v>1</v>
      </c>
      <c r="D40" s="34"/>
      <c r="E40" s="20"/>
      <c r="F40" s="22" t="s">
        <v>8</v>
      </c>
      <c r="G40" s="21"/>
      <c r="H40" s="44">
        <f>SUM(H38:H39)</f>
        <v>1</v>
      </c>
      <c r="I40" s="34"/>
    </row>
    <row r="41" spans="1:9" ht="12.75">
      <c r="A41" s="22" t="s">
        <v>24</v>
      </c>
      <c r="B41" s="21"/>
      <c r="C41" s="21"/>
      <c r="D41" s="34">
        <f>SUM(D38:D39)</f>
        <v>0.9</v>
      </c>
      <c r="E41" s="20"/>
      <c r="F41" s="22" t="s">
        <v>24</v>
      </c>
      <c r="G41" s="21"/>
      <c r="H41" s="21"/>
      <c r="I41" s="34">
        <f>SUM(I38:I39)</f>
        <v>6.2</v>
      </c>
    </row>
    <row r="42" spans="1:9" ht="12.75">
      <c r="A42" s="22" t="s">
        <v>25</v>
      </c>
      <c r="B42" s="21"/>
      <c r="C42" s="21"/>
      <c r="D42" s="34">
        <f>MAX(B38:B39)</f>
        <v>0.9</v>
      </c>
      <c r="E42" s="20"/>
      <c r="F42" s="22" t="s">
        <v>25</v>
      </c>
      <c r="G42" s="21"/>
      <c r="H42" s="21"/>
      <c r="I42" s="34">
        <f>MAX(G38:G39)</f>
        <v>6.2</v>
      </c>
    </row>
    <row r="43" spans="1:9" ht="12.75">
      <c r="A43" s="22" t="s">
        <v>26</v>
      </c>
      <c r="B43" s="21"/>
      <c r="C43" s="21"/>
      <c r="D43" s="34">
        <f>(D41/C40)</f>
        <v>0.9</v>
      </c>
      <c r="E43" s="20"/>
      <c r="F43" s="22" t="s">
        <v>26</v>
      </c>
      <c r="G43" s="21"/>
      <c r="H43" s="21"/>
      <c r="I43" s="34">
        <f>(I41/H40)</f>
        <v>6.2</v>
      </c>
    </row>
    <row r="44" spans="1:9" ht="12.75">
      <c r="A44" s="22" t="s">
        <v>27</v>
      </c>
      <c r="B44" s="21"/>
      <c r="C44" s="21"/>
      <c r="D44" s="34">
        <f>(D42*0.7)</f>
        <v>0.63</v>
      </c>
      <c r="E44" s="20"/>
      <c r="F44" s="22" t="s">
        <v>27</v>
      </c>
      <c r="G44" s="21"/>
      <c r="H44" s="21"/>
      <c r="I44" s="34">
        <f>(I42*0.7)</f>
        <v>4.34</v>
      </c>
    </row>
    <row r="45" spans="1:9" ht="12.75">
      <c r="A45" s="22" t="s">
        <v>28</v>
      </c>
      <c r="B45" s="21"/>
      <c r="C45" s="21"/>
      <c r="D45" s="30">
        <f>MAX(D43:D44)</f>
        <v>0.9</v>
      </c>
      <c r="E45" s="20"/>
      <c r="F45" s="22" t="s">
        <v>28</v>
      </c>
      <c r="G45" s="21"/>
      <c r="H45" s="21"/>
      <c r="I45" s="30">
        <f>MAX(I43:I44)</f>
        <v>6.2</v>
      </c>
    </row>
    <row r="46" spans="1:9" s="18" customFormat="1" ht="30" customHeight="1">
      <c r="A46" s="23" t="s">
        <v>55</v>
      </c>
      <c r="B46" s="31"/>
      <c r="C46" s="31"/>
      <c r="D46" s="31"/>
      <c r="E46" s="31"/>
      <c r="F46" s="23" t="s">
        <v>65</v>
      </c>
      <c r="G46" s="24"/>
      <c r="H46" s="24"/>
      <c r="I46" s="32"/>
    </row>
    <row r="47" spans="1:9" ht="12.75">
      <c r="A47" s="22" t="s">
        <v>1</v>
      </c>
      <c r="B47" s="22" t="s">
        <v>3</v>
      </c>
      <c r="C47" s="22" t="s">
        <v>4</v>
      </c>
      <c r="D47" s="22" t="s">
        <v>6</v>
      </c>
      <c r="E47" s="20"/>
      <c r="F47" s="22" t="s">
        <v>64</v>
      </c>
      <c r="G47" s="21"/>
      <c r="H47" s="17" t="s">
        <v>68</v>
      </c>
      <c r="I47" s="33"/>
    </row>
    <row r="48" spans="1:9" ht="12.75">
      <c r="A48" s="22"/>
      <c r="B48" s="22" t="s">
        <v>2</v>
      </c>
      <c r="C48" s="22" t="s">
        <v>5</v>
      </c>
      <c r="D48" s="22" t="s">
        <v>7</v>
      </c>
      <c r="E48" s="20"/>
      <c r="F48" s="22" t="s">
        <v>66</v>
      </c>
      <c r="G48" s="21"/>
      <c r="H48" s="21"/>
      <c r="I48" s="33"/>
    </row>
    <row r="49" spans="1:9" ht="12.75">
      <c r="A49" s="15" t="s">
        <v>154</v>
      </c>
      <c r="B49" s="13">
        <v>8</v>
      </c>
      <c r="C49" s="38">
        <v>1</v>
      </c>
      <c r="D49" s="34">
        <f>(B49*C49)</f>
        <v>8</v>
      </c>
      <c r="E49" s="20"/>
      <c r="F49" s="22" t="s">
        <v>67</v>
      </c>
      <c r="G49" s="21"/>
      <c r="H49" s="13">
        <v>0</v>
      </c>
      <c r="I49" s="33"/>
    </row>
    <row r="50" spans="1:9" ht="12.75">
      <c r="A50" s="15" t="s">
        <v>155</v>
      </c>
      <c r="B50" s="13">
        <v>6</v>
      </c>
      <c r="C50" s="38">
        <v>1</v>
      </c>
      <c r="D50" s="34">
        <f>(B50*C50)</f>
        <v>6</v>
      </c>
      <c r="E50" s="20"/>
      <c r="F50" s="33"/>
      <c r="G50" s="20"/>
      <c r="H50" s="20"/>
      <c r="I50" s="33"/>
    </row>
    <row r="51" spans="1:9" ht="12.75" customHeight="1">
      <c r="A51" s="15"/>
      <c r="B51" s="13"/>
      <c r="C51" s="38"/>
      <c r="D51" s="34">
        <f>(B51*C51)</f>
        <v>0</v>
      </c>
      <c r="E51" s="20"/>
      <c r="F51" s="23" t="s">
        <v>139</v>
      </c>
      <c r="G51" s="23"/>
      <c r="H51" s="23"/>
      <c r="I51" s="23"/>
    </row>
    <row r="52" spans="1:9" ht="15.75">
      <c r="A52" s="22" t="s">
        <v>8</v>
      </c>
      <c r="B52" s="21"/>
      <c r="C52" s="44">
        <f>SUM(C49:C51)</f>
        <v>2</v>
      </c>
      <c r="D52" s="34"/>
      <c r="E52" s="20"/>
      <c r="F52" s="23"/>
      <c r="G52" s="23"/>
      <c r="H52" s="23"/>
      <c r="I52" s="23"/>
    </row>
    <row r="53" spans="1:9" ht="12.75">
      <c r="A53" s="22" t="s">
        <v>9</v>
      </c>
      <c r="B53" s="21"/>
      <c r="C53" s="21"/>
      <c r="D53" s="34">
        <f>SUM(D49:D51)</f>
        <v>14</v>
      </c>
      <c r="E53" s="20"/>
      <c r="F53" s="80" t="s">
        <v>151</v>
      </c>
      <c r="G53" s="81"/>
      <c r="H53" s="14">
        <v>55</v>
      </c>
      <c r="I53" s="33"/>
    </row>
    <row r="54" spans="1:9" ht="12.75">
      <c r="A54" s="22" t="s">
        <v>10</v>
      </c>
      <c r="B54" s="21"/>
      <c r="C54" s="21"/>
      <c r="D54" s="34">
        <f>MAX(B49:B51)</f>
        <v>8</v>
      </c>
      <c r="E54" s="20"/>
      <c r="F54" s="80" t="s">
        <v>150</v>
      </c>
      <c r="G54" s="81"/>
      <c r="H54" s="34">
        <f>(SUM(F66:F69)*I4)+H53</f>
        <v>406.725</v>
      </c>
      <c r="I54" s="33"/>
    </row>
    <row r="55" spans="1:12" ht="12.75">
      <c r="A55" s="22" t="s">
        <v>11</v>
      </c>
      <c r="B55" s="21"/>
      <c r="C55" s="21"/>
      <c r="D55" s="34">
        <f>(D53/C52)</f>
        <v>7</v>
      </c>
      <c r="E55" s="20"/>
      <c r="F55" s="41" t="s">
        <v>69</v>
      </c>
      <c r="G55" s="35"/>
      <c r="H55" s="34">
        <f>((SUM(F61:F64))+F71)*I4</f>
        <v>153.279</v>
      </c>
      <c r="I55" s="46">
        <f>MIN(H54:H55)</f>
        <v>153.279</v>
      </c>
      <c r="J55" s="82"/>
      <c r="K55" s="83"/>
      <c r="L55" s="45"/>
    </row>
    <row r="56" spans="1:9" ht="12.75">
      <c r="A56" s="22" t="s">
        <v>12</v>
      </c>
      <c r="B56" s="21"/>
      <c r="C56" s="21"/>
      <c r="D56" s="34">
        <f>(D54*0.7)</f>
        <v>5.6</v>
      </c>
      <c r="E56" s="20"/>
      <c r="F56" s="22" t="s">
        <v>74</v>
      </c>
      <c r="G56" s="35"/>
      <c r="H56" s="13"/>
      <c r="I56" s="47">
        <f>H56</f>
        <v>0</v>
      </c>
    </row>
    <row r="57" spans="1:9" ht="12.75">
      <c r="A57" s="22" t="s">
        <v>13</v>
      </c>
      <c r="B57" s="21"/>
      <c r="C57" s="21"/>
      <c r="D57" s="30">
        <f>MAX(D55:D56)</f>
        <v>7</v>
      </c>
      <c r="E57" s="20"/>
      <c r="F57" s="80" t="s">
        <v>140</v>
      </c>
      <c r="G57" s="81"/>
      <c r="H57" s="34">
        <f>IF(H56&gt;0,MIN(I55:I56)/I4,0)</f>
        <v>0</v>
      </c>
      <c r="I57" s="33"/>
    </row>
    <row r="58" spans="1:9" ht="30" customHeight="1">
      <c r="A58" s="76" t="s">
        <v>88</v>
      </c>
      <c r="B58" s="77"/>
      <c r="C58" s="77"/>
      <c r="D58" s="77"/>
      <c r="E58" s="77"/>
      <c r="F58" s="77"/>
      <c r="G58" s="77"/>
      <c r="H58" s="77"/>
      <c r="I58" s="77"/>
    </row>
    <row r="59" spans="1:9" ht="12.75">
      <c r="A59" s="22" t="s">
        <v>40</v>
      </c>
      <c r="B59" s="21" t="s">
        <v>41</v>
      </c>
      <c r="C59" s="21" t="s">
        <v>42</v>
      </c>
      <c r="D59" s="21" t="s">
        <v>43</v>
      </c>
      <c r="E59" s="21" t="s">
        <v>44</v>
      </c>
      <c r="F59" s="22" t="s">
        <v>46</v>
      </c>
      <c r="G59" s="20"/>
      <c r="H59" s="20"/>
      <c r="I59" s="20"/>
    </row>
    <row r="60" spans="1:9" ht="12.75">
      <c r="A60" s="21"/>
      <c r="B60" s="21"/>
      <c r="C60" s="21" t="s">
        <v>3</v>
      </c>
      <c r="D60" s="21"/>
      <c r="E60" s="21" t="s">
        <v>45</v>
      </c>
      <c r="F60" s="22" t="s">
        <v>45</v>
      </c>
      <c r="G60" s="20"/>
      <c r="H60" s="20"/>
      <c r="I60" s="20"/>
    </row>
    <row r="61" spans="1:9" ht="12.75">
      <c r="A61" s="21" t="s">
        <v>47</v>
      </c>
      <c r="B61" s="21" t="s">
        <v>49</v>
      </c>
      <c r="C61" s="48">
        <f>IF(I30&gt;1,0,IF(H25=0,G25,0))</f>
        <v>0</v>
      </c>
      <c r="D61" s="48">
        <v>4.42</v>
      </c>
      <c r="E61" s="48">
        <v>0</v>
      </c>
      <c r="F61" s="48">
        <f aca="true" t="shared" si="2" ref="F61:F74">(C61*D61)+E61</f>
        <v>0</v>
      </c>
      <c r="G61" s="20"/>
      <c r="H61" s="20"/>
      <c r="I61" s="20"/>
    </row>
    <row r="62" spans="1:9" ht="12.75">
      <c r="A62" s="21" t="s">
        <v>48</v>
      </c>
      <c r="B62" s="21" t="s">
        <v>59</v>
      </c>
      <c r="C62" s="48">
        <f>IF(I30&gt;1,0,IF(H25&gt;0,G25,0))</f>
        <v>0</v>
      </c>
      <c r="D62" s="48">
        <v>1.46</v>
      </c>
      <c r="E62" s="48">
        <v>0</v>
      </c>
      <c r="F62" s="48">
        <f t="shared" si="2"/>
        <v>0</v>
      </c>
      <c r="G62" s="20"/>
      <c r="H62" s="20"/>
      <c r="I62" s="20"/>
    </row>
    <row r="63" spans="1:9" ht="12.75">
      <c r="A63" s="21"/>
      <c r="B63" s="21" t="s">
        <v>80</v>
      </c>
      <c r="C63" s="48">
        <f>IF(I30&gt;1,0,IF(H25&gt;0,H25,0))</f>
        <v>0</v>
      </c>
      <c r="D63" s="48">
        <v>2.96</v>
      </c>
      <c r="E63" s="48">
        <v>0</v>
      </c>
      <c r="F63" s="48">
        <f t="shared" si="2"/>
        <v>0</v>
      </c>
      <c r="G63" s="20"/>
      <c r="H63" s="20"/>
      <c r="I63" s="20"/>
    </row>
    <row r="64" spans="1:9" ht="12.75">
      <c r="A64" s="21" t="s">
        <v>137</v>
      </c>
      <c r="B64" s="21" t="s">
        <v>49</v>
      </c>
      <c r="C64" s="48">
        <f>IF(I30&gt;1,I31,0)</f>
        <v>3.99</v>
      </c>
      <c r="D64" s="48">
        <v>4.42</v>
      </c>
      <c r="E64" s="48">
        <v>0</v>
      </c>
      <c r="F64" s="48">
        <f t="shared" si="2"/>
        <v>17.6358</v>
      </c>
      <c r="G64" s="20"/>
      <c r="H64" s="20"/>
      <c r="I64" s="20"/>
    </row>
    <row r="65" spans="1:9" ht="12.75">
      <c r="A65" s="21" t="s">
        <v>50</v>
      </c>
      <c r="B65" s="21" t="s">
        <v>3</v>
      </c>
      <c r="C65" s="48">
        <f>D21</f>
        <v>6</v>
      </c>
      <c r="D65" s="48">
        <v>1.58</v>
      </c>
      <c r="E65" s="48">
        <v>1.58</v>
      </c>
      <c r="F65" s="48">
        <f t="shared" si="2"/>
        <v>11.06</v>
      </c>
      <c r="G65" s="20"/>
      <c r="H65" s="20"/>
      <c r="I65" s="20"/>
    </row>
    <row r="66" spans="1:9" ht="12.75">
      <c r="A66" s="21" t="s">
        <v>51</v>
      </c>
      <c r="B66" s="21" t="s">
        <v>81</v>
      </c>
      <c r="C66" s="48">
        <f>IF(H16&lt;&gt;0,D34,0)</f>
        <v>202.5</v>
      </c>
      <c r="D66" s="48">
        <v>0.11</v>
      </c>
      <c r="E66" s="48">
        <v>0</v>
      </c>
      <c r="F66" s="48">
        <f t="shared" si="2"/>
        <v>22.275</v>
      </c>
      <c r="G66" s="20"/>
      <c r="H66" s="20"/>
      <c r="I66" s="20"/>
    </row>
    <row r="67" spans="1:9" ht="12.75">
      <c r="A67" s="21" t="s">
        <v>52</v>
      </c>
      <c r="B67" s="21" t="s">
        <v>81</v>
      </c>
      <c r="C67" s="48">
        <f>IF(C29&lt;&gt;0,I21,0)</f>
        <v>11</v>
      </c>
      <c r="D67" s="48">
        <v>4.37</v>
      </c>
      <c r="E67" s="48">
        <v>0</v>
      </c>
      <c r="F67" s="48">
        <f t="shared" si="2"/>
        <v>48.07</v>
      </c>
      <c r="G67" s="20"/>
      <c r="H67" s="20"/>
      <c r="I67" s="20"/>
    </row>
    <row r="68" spans="1:9" ht="12.75">
      <c r="A68" s="21" t="s">
        <v>53</v>
      </c>
      <c r="B68" s="21" t="s">
        <v>167</v>
      </c>
      <c r="C68" s="48">
        <f>IF(H16=0,D34,0)</f>
        <v>0</v>
      </c>
      <c r="D68" s="48">
        <v>0.5</v>
      </c>
      <c r="E68" s="48">
        <v>0</v>
      </c>
      <c r="F68" s="48">
        <f t="shared" si="2"/>
        <v>0</v>
      </c>
      <c r="G68" s="20"/>
      <c r="H68" s="20"/>
      <c r="I68" s="20"/>
    </row>
    <row r="69" spans="1:9" ht="12.75">
      <c r="A69" s="21" t="s">
        <v>54</v>
      </c>
      <c r="B69" s="21" t="s">
        <v>81</v>
      </c>
      <c r="C69" s="48">
        <f>IF(C29=0,I21,0)</f>
        <v>0</v>
      </c>
      <c r="D69" s="48">
        <v>5.6</v>
      </c>
      <c r="E69" s="48">
        <v>0</v>
      </c>
      <c r="F69" s="48">
        <f t="shared" si="2"/>
        <v>0</v>
      </c>
      <c r="G69" s="20"/>
      <c r="H69" s="20"/>
      <c r="I69" s="20"/>
    </row>
    <row r="70" spans="1:9" ht="12.75">
      <c r="A70" s="21" t="s">
        <v>55</v>
      </c>
      <c r="B70" s="21" t="s">
        <v>81</v>
      </c>
      <c r="C70" s="48">
        <f>D57</f>
        <v>7</v>
      </c>
      <c r="D70" s="48">
        <v>0.44</v>
      </c>
      <c r="E70" s="48">
        <v>10.36</v>
      </c>
      <c r="F70" s="48">
        <f t="shared" si="2"/>
        <v>13.44</v>
      </c>
      <c r="G70" s="20"/>
      <c r="H70" s="20"/>
      <c r="I70" s="20"/>
    </row>
    <row r="71" spans="1:9" ht="12.75">
      <c r="A71" s="21" t="s">
        <v>34</v>
      </c>
      <c r="B71" s="21" t="s">
        <v>82</v>
      </c>
      <c r="C71" s="48">
        <f>I45</f>
        <v>6.2</v>
      </c>
      <c r="D71" s="48">
        <v>2.1</v>
      </c>
      <c r="E71" s="48">
        <v>0</v>
      </c>
      <c r="F71" s="48">
        <f t="shared" si="2"/>
        <v>13.020000000000001</v>
      </c>
      <c r="G71" s="20"/>
      <c r="H71" s="20"/>
      <c r="I71" s="20"/>
    </row>
    <row r="72" spans="1:9" ht="12.75">
      <c r="A72" s="21" t="s">
        <v>21</v>
      </c>
      <c r="B72" s="21" t="s">
        <v>83</v>
      </c>
      <c r="C72" s="48">
        <f>D45</f>
        <v>0.9</v>
      </c>
      <c r="D72" s="48">
        <v>3.6</v>
      </c>
      <c r="E72" s="48">
        <v>0</v>
      </c>
      <c r="F72" s="48">
        <f t="shared" si="2"/>
        <v>3.24</v>
      </c>
      <c r="G72" s="20"/>
      <c r="H72" s="20"/>
      <c r="I72" s="20"/>
    </row>
    <row r="73" spans="1:9" ht="12.75">
      <c r="A73" s="21" t="s">
        <v>56</v>
      </c>
      <c r="B73" s="21" t="s">
        <v>81</v>
      </c>
      <c r="C73" s="48">
        <f>IF(H47="Y",1,0)</f>
        <v>1</v>
      </c>
      <c r="D73" s="48">
        <v>3.08</v>
      </c>
      <c r="E73" s="48">
        <v>0</v>
      </c>
      <c r="F73" s="48">
        <f t="shared" si="2"/>
        <v>3.08</v>
      </c>
      <c r="G73" s="20"/>
      <c r="H73" s="20"/>
      <c r="I73" s="20"/>
    </row>
    <row r="74" spans="1:9" ht="12.75">
      <c r="A74" s="21" t="s">
        <v>57</v>
      </c>
      <c r="B74" s="21" t="s">
        <v>81</v>
      </c>
      <c r="C74" s="48">
        <f>H49</f>
        <v>0</v>
      </c>
      <c r="D74" s="48">
        <v>1</v>
      </c>
      <c r="E74" s="48">
        <v>0</v>
      </c>
      <c r="F74" s="48">
        <f t="shared" si="2"/>
        <v>0</v>
      </c>
      <c r="G74" s="20"/>
      <c r="H74" s="20"/>
      <c r="I74" s="20"/>
    </row>
    <row r="75" spans="1:9" ht="12.75">
      <c r="A75" s="22" t="s">
        <v>77</v>
      </c>
      <c r="B75" s="22"/>
      <c r="C75" s="22"/>
      <c r="D75" s="22"/>
      <c r="E75" s="22"/>
      <c r="F75" s="49">
        <f>SUM(F61:F74)</f>
        <v>131.8208</v>
      </c>
      <c r="G75" s="20"/>
      <c r="H75" s="20"/>
      <c r="I75" s="20"/>
    </row>
    <row r="76" spans="1:9" ht="12.75">
      <c r="A76" s="21" t="s">
        <v>78</v>
      </c>
      <c r="B76" s="21"/>
      <c r="C76" s="21"/>
      <c r="D76" s="21"/>
      <c r="E76" s="21"/>
      <c r="F76" s="48">
        <f>H57</f>
        <v>0</v>
      </c>
      <c r="G76" s="20"/>
      <c r="H76" s="20"/>
      <c r="I76" s="20"/>
    </row>
    <row r="77" spans="1:9" ht="12.75">
      <c r="A77" s="21" t="s">
        <v>58</v>
      </c>
      <c r="B77" s="21" t="s">
        <v>84</v>
      </c>
      <c r="C77" s="21"/>
      <c r="D77" s="21"/>
      <c r="E77" s="21"/>
      <c r="F77" s="48">
        <v>0.91</v>
      </c>
      <c r="G77" s="20"/>
      <c r="H77" s="20"/>
      <c r="I77" s="20"/>
    </row>
    <row r="78" spans="1:9" ht="12.75">
      <c r="A78" s="22" t="s">
        <v>79</v>
      </c>
      <c r="B78" s="22"/>
      <c r="C78" s="22"/>
      <c r="D78" s="22"/>
      <c r="E78" s="22"/>
      <c r="F78" s="49">
        <f>(F75-F76)*F77</f>
        <v>119.95692799999999</v>
      </c>
      <c r="G78" s="20"/>
      <c r="H78" s="20"/>
      <c r="I78" s="20"/>
    </row>
    <row r="79" spans="1:9" ht="12.75">
      <c r="A79" s="21" t="s">
        <v>75</v>
      </c>
      <c r="B79" s="21"/>
      <c r="C79" s="21"/>
      <c r="D79" s="21"/>
      <c r="E79" s="21"/>
      <c r="F79" s="48">
        <v>5</v>
      </c>
      <c r="G79" s="20"/>
      <c r="H79" s="20"/>
      <c r="I79" s="20"/>
    </row>
    <row r="80" spans="1:9" ht="12.75">
      <c r="A80" s="22" t="s">
        <v>76</v>
      </c>
      <c r="B80" s="22"/>
      <c r="C80" s="22"/>
      <c r="D80" s="22"/>
      <c r="E80" s="22"/>
      <c r="F80" s="49">
        <f>(F78+F79)</f>
        <v>124.95692799999999</v>
      </c>
      <c r="G80" s="20"/>
      <c r="H80" s="20"/>
      <c r="I80" s="20"/>
    </row>
    <row r="81" spans="1:9" ht="12.75">
      <c r="A81" s="20"/>
      <c r="B81" s="20"/>
      <c r="C81" s="20"/>
      <c r="D81" s="20"/>
      <c r="E81" s="20"/>
      <c r="F81" s="36"/>
      <c r="G81" s="20"/>
      <c r="H81" s="20"/>
      <c r="I81" s="20"/>
    </row>
    <row r="82" spans="1:9" ht="15">
      <c r="A82" s="37" t="s">
        <v>85</v>
      </c>
      <c r="B82" s="37"/>
      <c r="C82" s="37"/>
      <c r="D82" s="37"/>
      <c r="E82" s="37"/>
      <c r="F82" s="50" t="str">
        <f>IF(F80&lt;125,"PASS","FAIL")</f>
        <v>PASS</v>
      </c>
      <c r="G82" s="20"/>
      <c r="H82" s="20"/>
      <c r="I82" s="20"/>
    </row>
  </sheetData>
  <sheetProtection password="E17F" sheet="1" objects="1" scenarios="1" selectLockedCells="1" selectUnlockedCells="1"/>
  <mergeCells count="9">
    <mergeCell ref="J55:K55"/>
    <mergeCell ref="F54:G54"/>
    <mergeCell ref="F53:G53"/>
    <mergeCell ref="F1:I1"/>
    <mergeCell ref="B3:E3"/>
    <mergeCell ref="G3:I3"/>
    <mergeCell ref="A58:I58"/>
    <mergeCell ref="I23:I24"/>
    <mergeCell ref="F57:G57"/>
  </mergeCells>
  <printOptions/>
  <pageMargins left="0.83" right="0.75" top="0.51" bottom="0.5" header="0.36" footer="0.5"/>
  <pageSetup fitToHeight="1" fitToWidth="1"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82"/>
  <sheetViews>
    <sheetView zoomScalePageLayoutView="0" workbookViewId="0" topLeftCell="A1">
      <selection activeCell="B3" sqref="B3:E3"/>
    </sheetView>
  </sheetViews>
  <sheetFormatPr defaultColWidth="9.140625" defaultRowHeight="12.75"/>
  <cols>
    <col min="1" max="1" width="20.7109375" style="0" customWidth="1"/>
    <col min="2" max="4" width="10.7109375" style="0" customWidth="1"/>
    <col min="6" max="6" width="20.7109375" style="0" customWidth="1"/>
    <col min="7" max="7" width="11.7109375" style="0" customWidth="1"/>
    <col min="8" max="9" width="10.7109375" style="0" customWidth="1"/>
    <col min="11" max="11" width="10.28125" style="56" hidden="1" customWidth="1"/>
  </cols>
  <sheetData>
    <row r="1" spans="1:9" ht="15.75">
      <c r="A1" s="52" t="s">
        <v>170</v>
      </c>
      <c r="B1" s="53"/>
      <c r="C1" s="53"/>
      <c r="D1" s="53"/>
      <c r="E1" s="53"/>
      <c r="F1" s="54"/>
      <c r="G1" s="53"/>
      <c r="H1" s="88"/>
      <c r="I1" s="89"/>
    </row>
    <row r="2" spans="1:9" ht="36.75" customHeight="1">
      <c r="A2" s="55" t="s">
        <v>72</v>
      </c>
      <c r="B2" s="20"/>
      <c r="C2" s="20"/>
      <c r="D2" s="20"/>
      <c r="E2" s="20"/>
      <c r="F2" s="20"/>
      <c r="G2" s="20"/>
      <c r="H2" s="90"/>
      <c r="I2" s="91"/>
    </row>
    <row r="3" spans="1:9" ht="12.75">
      <c r="A3" s="21" t="s">
        <v>73</v>
      </c>
      <c r="B3" s="71"/>
      <c r="C3" s="72"/>
      <c r="D3" s="72"/>
      <c r="E3" s="73"/>
      <c r="F3" s="39" t="s">
        <v>141</v>
      </c>
      <c r="G3" s="92"/>
      <c r="H3" s="93"/>
      <c r="I3" s="93"/>
    </row>
    <row r="4" spans="1:9" ht="12.75">
      <c r="A4" s="21" t="s">
        <v>70</v>
      </c>
      <c r="B4" s="15"/>
      <c r="C4" s="20"/>
      <c r="D4" s="20"/>
      <c r="E4" s="20"/>
      <c r="F4" s="21" t="s">
        <v>71</v>
      </c>
      <c r="G4" s="21"/>
      <c r="H4" s="21"/>
      <c r="I4" s="21">
        <f>(B4-1)+2</f>
        <v>1</v>
      </c>
    </row>
    <row r="5" spans="1:9" ht="12.75">
      <c r="A5" s="20"/>
      <c r="B5" s="20"/>
      <c r="C5" s="20"/>
      <c r="D5" s="20"/>
      <c r="E5" s="20"/>
      <c r="F5" s="20"/>
      <c r="G5" s="20"/>
      <c r="H5" s="20"/>
      <c r="I5" s="20"/>
    </row>
    <row r="6" spans="1:9" ht="15.75">
      <c r="A6" s="19" t="s">
        <v>87</v>
      </c>
      <c r="B6" s="20"/>
      <c r="C6" s="20"/>
      <c r="D6" s="20"/>
      <c r="E6" s="20"/>
      <c r="F6" s="20"/>
      <c r="G6" s="20"/>
      <c r="H6" s="20"/>
      <c r="I6" s="20"/>
    </row>
    <row r="7" spans="1:9" ht="15.75">
      <c r="A7" s="19" t="s">
        <v>0</v>
      </c>
      <c r="B7" s="20"/>
      <c r="C7" s="20"/>
      <c r="D7" s="20"/>
      <c r="E7" s="20"/>
      <c r="F7" s="19" t="s">
        <v>35</v>
      </c>
      <c r="G7" s="20"/>
      <c r="H7" s="20"/>
      <c r="I7" s="20"/>
    </row>
    <row r="8" spans="1:9" ht="12.75">
      <c r="A8" s="22" t="s">
        <v>1</v>
      </c>
      <c r="B8" s="22" t="s">
        <v>3</v>
      </c>
      <c r="C8" s="22" t="s">
        <v>4</v>
      </c>
      <c r="D8" s="22" t="s">
        <v>6</v>
      </c>
      <c r="E8" s="20"/>
      <c r="F8" s="22" t="s">
        <v>36</v>
      </c>
      <c r="G8" s="22" t="s">
        <v>3</v>
      </c>
      <c r="H8" s="22" t="s">
        <v>4</v>
      </c>
      <c r="I8" s="22" t="s">
        <v>6</v>
      </c>
    </row>
    <row r="9" spans="1:9" ht="12.75">
      <c r="A9" s="22"/>
      <c r="B9" s="22" t="s">
        <v>2</v>
      </c>
      <c r="C9" s="22" t="s">
        <v>5</v>
      </c>
      <c r="D9" s="22" t="s">
        <v>7</v>
      </c>
      <c r="E9" s="20"/>
      <c r="F9" s="22" t="s">
        <v>31</v>
      </c>
      <c r="G9" s="22" t="s">
        <v>2</v>
      </c>
      <c r="H9" s="22" t="s">
        <v>5</v>
      </c>
      <c r="I9" s="22" t="s">
        <v>7</v>
      </c>
    </row>
    <row r="10" spans="1:9" ht="12.75">
      <c r="A10" s="15"/>
      <c r="B10" s="13"/>
      <c r="C10" s="16"/>
      <c r="D10" s="34">
        <f aca="true" t="shared" si="0" ref="D10:D15">(B10*C10)</f>
        <v>0</v>
      </c>
      <c r="E10" s="20"/>
      <c r="F10" s="15"/>
      <c r="G10" s="13"/>
      <c r="H10" s="16"/>
      <c r="I10" s="34">
        <f aca="true" t="shared" si="1" ref="I10:I15">(G10*H10)</f>
        <v>0</v>
      </c>
    </row>
    <row r="11" spans="1:9" ht="12.75">
      <c r="A11" s="15"/>
      <c r="B11" s="13"/>
      <c r="C11" s="16"/>
      <c r="D11" s="34">
        <f t="shared" si="0"/>
        <v>0</v>
      </c>
      <c r="E11" s="20"/>
      <c r="F11" s="15"/>
      <c r="G11" s="13"/>
      <c r="H11" s="16"/>
      <c r="I11" s="34">
        <f t="shared" si="1"/>
        <v>0</v>
      </c>
    </row>
    <row r="12" spans="1:9" ht="12.75">
      <c r="A12" s="15"/>
      <c r="B12" s="13"/>
      <c r="C12" s="16"/>
      <c r="D12" s="34">
        <f t="shared" si="0"/>
        <v>0</v>
      </c>
      <c r="E12" s="20"/>
      <c r="F12" s="15"/>
      <c r="G12" s="13"/>
      <c r="H12" s="16"/>
      <c r="I12" s="34">
        <f t="shared" si="1"/>
        <v>0</v>
      </c>
    </row>
    <row r="13" spans="1:9" ht="12.75">
      <c r="A13" s="15"/>
      <c r="B13" s="13"/>
      <c r="C13" s="16"/>
      <c r="D13" s="34">
        <f t="shared" si="0"/>
        <v>0</v>
      </c>
      <c r="E13" s="20"/>
      <c r="F13" s="15"/>
      <c r="G13" s="13"/>
      <c r="H13" s="16"/>
      <c r="I13" s="34">
        <f t="shared" si="1"/>
        <v>0</v>
      </c>
    </row>
    <row r="14" spans="1:9" ht="12.75">
      <c r="A14" s="15"/>
      <c r="B14" s="13"/>
      <c r="C14" s="16"/>
      <c r="D14" s="34">
        <f t="shared" si="0"/>
        <v>0</v>
      </c>
      <c r="E14" s="20"/>
      <c r="F14" s="15"/>
      <c r="G14" s="13"/>
      <c r="H14" s="16"/>
      <c r="I14" s="34">
        <f t="shared" si="1"/>
        <v>0</v>
      </c>
    </row>
    <row r="15" spans="1:9" ht="12.75">
      <c r="A15" s="15"/>
      <c r="B15" s="13"/>
      <c r="C15" s="16"/>
      <c r="D15" s="34">
        <f t="shared" si="0"/>
        <v>0</v>
      </c>
      <c r="E15" s="20"/>
      <c r="F15" s="15"/>
      <c r="G15" s="13"/>
      <c r="H15" s="16"/>
      <c r="I15" s="34">
        <f t="shared" si="1"/>
        <v>0</v>
      </c>
    </row>
    <row r="16" spans="1:9" ht="12.75">
      <c r="A16" s="22" t="s">
        <v>8</v>
      </c>
      <c r="B16" s="21"/>
      <c r="C16" s="44">
        <f>SUM(C10:C15)</f>
        <v>0</v>
      </c>
      <c r="D16" s="21"/>
      <c r="E16" s="20"/>
      <c r="F16" s="22" t="s">
        <v>8</v>
      </c>
      <c r="G16" s="21"/>
      <c r="H16" s="44">
        <f>SUM(H10:H15)</f>
        <v>0</v>
      </c>
      <c r="I16" s="21"/>
    </row>
    <row r="17" spans="1:9" ht="12.75">
      <c r="A17" s="22" t="s">
        <v>9</v>
      </c>
      <c r="B17" s="21"/>
      <c r="C17" s="21"/>
      <c r="D17" s="34">
        <f>SUM(D10:D15)</f>
        <v>0</v>
      </c>
      <c r="E17" s="20"/>
      <c r="F17" s="22" t="s">
        <v>9</v>
      </c>
      <c r="G17" s="21"/>
      <c r="H17" s="21"/>
      <c r="I17" s="34">
        <f>SUM(I10:I15)</f>
        <v>0</v>
      </c>
    </row>
    <row r="18" spans="1:9" ht="12.75">
      <c r="A18" s="22" t="s">
        <v>10</v>
      </c>
      <c r="B18" s="21"/>
      <c r="C18" s="21"/>
      <c r="D18" s="34">
        <f>MAX(B10:B15)</f>
        <v>0</v>
      </c>
      <c r="E18" s="20"/>
      <c r="F18" s="22" t="s">
        <v>10</v>
      </c>
      <c r="G18" s="21"/>
      <c r="H18" s="21"/>
      <c r="I18" s="34">
        <f>MAX(G10:G15)</f>
        <v>0</v>
      </c>
    </row>
    <row r="19" spans="1:9" ht="12.75">
      <c r="A19" s="22" t="s">
        <v>11</v>
      </c>
      <c r="B19" s="21"/>
      <c r="C19" s="21"/>
      <c r="D19" s="34">
        <f>IF(C16&lt;&gt;0,(D17/C16),0)</f>
        <v>0</v>
      </c>
      <c r="E19" s="20"/>
      <c r="F19" s="22" t="s">
        <v>11</v>
      </c>
      <c r="G19" s="21"/>
      <c r="H19" s="21"/>
      <c r="I19" s="34">
        <f>IF(H16&lt;&gt;0,I17/H16,0)</f>
        <v>0</v>
      </c>
    </row>
    <row r="20" spans="1:9" ht="12.75">
      <c r="A20" s="22" t="s">
        <v>12</v>
      </c>
      <c r="B20" s="21"/>
      <c r="C20" s="21"/>
      <c r="D20" s="34">
        <f>(D18*0.7)</f>
        <v>0</v>
      </c>
      <c r="E20" s="20"/>
      <c r="F20" s="22" t="s">
        <v>12</v>
      </c>
      <c r="G20" s="21"/>
      <c r="H20" s="21"/>
      <c r="I20" s="34">
        <f>(I18*0.7)</f>
        <v>0</v>
      </c>
    </row>
    <row r="21" spans="1:9" ht="12.75">
      <c r="A21" s="22" t="s">
        <v>13</v>
      </c>
      <c r="B21" s="21"/>
      <c r="C21" s="21"/>
      <c r="D21" s="30">
        <f>MAX(D19:D20)</f>
        <v>0</v>
      </c>
      <c r="E21" s="20"/>
      <c r="F21" s="22" t="s">
        <v>13</v>
      </c>
      <c r="G21" s="21"/>
      <c r="H21" s="21"/>
      <c r="I21" s="30">
        <f>MAX(I19:I20)</f>
        <v>0</v>
      </c>
    </row>
    <row r="22" spans="1:11" s="18" customFormat="1" ht="24.75" customHeight="1">
      <c r="A22" s="23" t="s">
        <v>14</v>
      </c>
      <c r="B22" s="24"/>
      <c r="C22" s="24"/>
      <c r="D22" s="24"/>
      <c r="E22" s="24"/>
      <c r="F22" s="23" t="s">
        <v>37</v>
      </c>
      <c r="G22" s="25"/>
      <c r="H22" s="25"/>
      <c r="I22" s="24"/>
      <c r="K22" s="57"/>
    </row>
    <row r="23" spans="1:9" ht="12.75">
      <c r="A23" s="22" t="s">
        <v>15</v>
      </c>
      <c r="B23" s="22" t="s">
        <v>16</v>
      </c>
      <c r="C23" s="22" t="s">
        <v>4</v>
      </c>
      <c r="D23" s="22" t="s">
        <v>6</v>
      </c>
      <c r="E23" s="20"/>
      <c r="F23" s="26"/>
      <c r="G23" s="22" t="s">
        <v>61</v>
      </c>
      <c r="H23" s="22" t="s">
        <v>62</v>
      </c>
      <c r="I23" s="78" t="s">
        <v>134</v>
      </c>
    </row>
    <row r="24" spans="1:9" ht="12.75">
      <c r="A24" s="22"/>
      <c r="B24" s="22" t="s">
        <v>17</v>
      </c>
      <c r="C24" s="22" t="s">
        <v>5</v>
      </c>
      <c r="D24" s="22" t="s">
        <v>7</v>
      </c>
      <c r="E24" s="20"/>
      <c r="F24" s="27" t="s">
        <v>158</v>
      </c>
      <c r="G24" s="22" t="s">
        <v>38</v>
      </c>
      <c r="H24" s="22" t="s">
        <v>38</v>
      </c>
      <c r="I24" s="79"/>
    </row>
    <row r="25" spans="1:14" ht="12.75">
      <c r="A25" s="15"/>
      <c r="B25" s="13"/>
      <c r="C25" s="16"/>
      <c r="D25" s="34">
        <f>(B25*C25)</f>
        <v>0</v>
      </c>
      <c r="E25" s="20"/>
      <c r="F25" s="15"/>
      <c r="G25" s="13"/>
      <c r="H25" s="43"/>
      <c r="I25" s="38"/>
      <c r="K25" s="56">
        <f>IF(H25&gt;0.1,((G25*0.3333333)+(H25*0.6666666))*I25,(G25*I25))</f>
        <v>0</v>
      </c>
      <c r="N25" s="40"/>
    </row>
    <row r="26" spans="1:14" ht="12.75">
      <c r="A26" s="15"/>
      <c r="B26" s="13"/>
      <c r="C26" s="16"/>
      <c r="D26" s="34">
        <f>(B26*C26)</f>
        <v>0</v>
      </c>
      <c r="E26" s="20"/>
      <c r="F26" s="58"/>
      <c r="G26" s="13"/>
      <c r="H26" s="43"/>
      <c r="I26" s="38"/>
      <c r="K26" s="56">
        <f>IF(H26&gt;0.1,((G26*0.3333333)+(H26*0.6666666))*I26,(G26*I26))</f>
        <v>0</v>
      </c>
      <c r="N26" s="40"/>
    </row>
    <row r="27" spans="1:14" ht="12.75" customHeight="1">
      <c r="A27" s="15"/>
      <c r="B27" s="13"/>
      <c r="C27" s="16"/>
      <c r="D27" s="34">
        <f>(B27*C27)</f>
        <v>0</v>
      </c>
      <c r="E27" s="20"/>
      <c r="F27" s="15"/>
      <c r="G27" s="13"/>
      <c r="H27" s="42"/>
      <c r="I27" s="38"/>
      <c r="K27" s="56">
        <f>IF(H27&gt;0.1,((G27*0.3333333)+(H27*0.6666666))*I27,(G27*I27))</f>
        <v>0</v>
      </c>
      <c r="N27" s="40"/>
    </row>
    <row r="28" spans="1:14" ht="12.75">
      <c r="A28" s="15"/>
      <c r="B28" s="13"/>
      <c r="C28" s="16"/>
      <c r="D28" s="34">
        <f>(B28*C28)</f>
        <v>0</v>
      </c>
      <c r="E28" s="20"/>
      <c r="F28" s="15"/>
      <c r="G28" s="13"/>
      <c r="H28" s="13"/>
      <c r="I28" s="38"/>
      <c r="K28" s="56">
        <f>IF(H28&gt;0.1,((G28*0.3333333)+(H28*0.6666666))*I28,(G28*I28))</f>
        <v>0</v>
      </c>
      <c r="N28" s="40"/>
    </row>
    <row r="29" spans="1:14" ht="12.75">
      <c r="A29" s="22" t="s">
        <v>8</v>
      </c>
      <c r="B29" s="21"/>
      <c r="C29" s="44">
        <f>SUM(C25:C28)</f>
        <v>0</v>
      </c>
      <c r="D29" s="21"/>
      <c r="E29" s="20"/>
      <c r="F29" s="21"/>
      <c r="G29" s="21"/>
      <c r="H29" s="21"/>
      <c r="I29" s="21"/>
      <c r="N29" s="40"/>
    </row>
    <row r="30" spans="1:14" ht="12.75">
      <c r="A30" s="22" t="s">
        <v>18</v>
      </c>
      <c r="B30" s="21"/>
      <c r="C30" s="21"/>
      <c r="D30" s="34">
        <f>SUM(D25:D28)</f>
        <v>0</v>
      </c>
      <c r="E30" s="20"/>
      <c r="F30" s="22" t="s">
        <v>136</v>
      </c>
      <c r="G30" s="21"/>
      <c r="H30" s="28"/>
      <c r="I30" s="29">
        <f>SUM(I25:I28)</f>
        <v>0</v>
      </c>
      <c r="N30" s="40"/>
    </row>
    <row r="31" spans="1:9" ht="12.75">
      <c r="A31" s="22" t="s">
        <v>19</v>
      </c>
      <c r="B31" s="21"/>
      <c r="C31" s="21"/>
      <c r="D31" s="34">
        <f>MAX(B25:B28)</f>
        <v>0</v>
      </c>
      <c r="E31" s="20"/>
      <c r="F31" s="22" t="s">
        <v>135</v>
      </c>
      <c r="G31" s="21"/>
      <c r="H31" s="21"/>
      <c r="I31" s="59" t="str">
        <f>IF(I30&gt;1,SUM(K25:K28)/I30,"N/a")</f>
        <v>N/a</v>
      </c>
    </row>
    <row r="32" spans="1:9" ht="12.75">
      <c r="A32" s="22" t="s">
        <v>39</v>
      </c>
      <c r="B32" s="21"/>
      <c r="C32" s="21"/>
      <c r="D32" s="34">
        <f>IF(C29&lt;&gt;0,(D30/C29),0)</f>
        <v>0</v>
      </c>
      <c r="E32" s="20"/>
      <c r="F32" s="21"/>
      <c r="G32" s="21"/>
      <c r="H32" s="21"/>
      <c r="I32" s="21"/>
    </row>
    <row r="33" spans="1:9" ht="12.75">
      <c r="A33" s="22" t="s">
        <v>20</v>
      </c>
      <c r="B33" s="21"/>
      <c r="C33" s="21"/>
      <c r="D33" s="34">
        <f>(D31*0.7)</f>
        <v>0</v>
      </c>
      <c r="E33" s="20"/>
      <c r="F33" s="21"/>
      <c r="G33" s="21"/>
      <c r="H33" s="21"/>
      <c r="I33" s="21"/>
    </row>
    <row r="34" spans="1:9" ht="12.75">
      <c r="A34" s="22" t="s">
        <v>166</v>
      </c>
      <c r="B34" s="21"/>
      <c r="C34" s="21"/>
      <c r="D34" s="30">
        <f>MAX(D32:D33)</f>
        <v>0</v>
      </c>
      <c r="E34" s="20"/>
      <c r="F34" s="21"/>
      <c r="G34" s="21"/>
      <c r="H34" s="21"/>
      <c r="I34" s="21"/>
    </row>
    <row r="35" spans="1:11" s="18" customFormat="1" ht="27" customHeight="1">
      <c r="A35" s="23" t="s">
        <v>21</v>
      </c>
      <c r="B35" s="24"/>
      <c r="C35" s="24"/>
      <c r="D35" s="24"/>
      <c r="E35" s="24"/>
      <c r="F35" s="23" t="s">
        <v>34</v>
      </c>
      <c r="G35" s="24"/>
      <c r="H35" s="24"/>
      <c r="I35" s="24"/>
      <c r="K35" s="57"/>
    </row>
    <row r="36" spans="1:9" ht="12.75">
      <c r="A36" s="22" t="s">
        <v>22</v>
      </c>
      <c r="B36" s="22" t="s">
        <v>29</v>
      </c>
      <c r="C36" s="22" t="s">
        <v>4</v>
      </c>
      <c r="D36" s="22" t="s">
        <v>6</v>
      </c>
      <c r="E36" s="20"/>
      <c r="F36" s="22" t="s">
        <v>30</v>
      </c>
      <c r="G36" s="22" t="s">
        <v>32</v>
      </c>
      <c r="H36" s="22" t="s">
        <v>4</v>
      </c>
      <c r="I36" s="22" t="s">
        <v>6</v>
      </c>
    </row>
    <row r="37" spans="1:9" ht="12.75">
      <c r="A37" s="22"/>
      <c r="B37" s="22" t="s">
        <v>23</v>
      </c>
      <c r="C37" s="22" t="s">
        <v>5</v>
      </c>
      <c r="D37" s="22" t="s">
        <v>7</v>
      </c>
      <c r="E37" s="20"/>
      <c r="F37" s="22" t="s">
        <v>31</v>
      </c>
      <c r="G37" s="22" t="s">
        <v>33</v>
      </c>
      <c r="H37" s="22" t="s">
        <v>5</v>
      </c>
      <c r="I37" s="22" t="s">
        <v>7</v>
      </c>
    </row>
    <row r="38" spans="1:9" ht="12.75">
      <c r="A38" s="15"/>
      <c r="B38" s="13"/>
      <c r="C38" s="16"/>
      <c r="D38" s="34">
        <f>(B38*C38)</f>
        <v>0</v>
      </c>
      <c r="E38" s="20"/>
      <c r="F38" s="15"/>
      <c r="G38" s="13"/>
      <c r="H38" s="16"/>
      <c r="I38" s="34">
        <f>(G38*H38)</f>
        <v>0</v>
      </c>
    </row>
    <row r="39" spans="1:9" ht="12.75">
      <c r="A39" s="15"/>
      <c r="B39" s="13"/>
      <c r="C39" s="16"/>
      <c r="D39" s="34">
        <f>(B39*C39)</f>
        <v>0</v>
      </c>
      <c r="E39" s="20"/>
      <c r="F39" s="15"/>
      <c r="G39" s="13"/>
      <c r="H39" s="16"/>
      <c r="I39" s="34">
        <f>(G39*H39)</f>
        <v>0</v>
      </c>
    </row>
    <row r="40" spans="1:9" ht="12.75">
      <c r="A40" s="22" t="s">
        <v>8</v>
      </c>
      <c r="B40" s="21"/>
      <c r="C40" s="44">
        <f>SUM(C38:C39)</f>
        <v>0</v>
      </c>
      <c r="D40" s="34"/>
      <c r="E40" s="20"/>
      <c r="F40" s="22" t="s">
        <v>8</v>
      </c>
      <c r="G40" s="21"/>
      <c r="H40" s="44">
        <f>SUM(H38:H39)</f>
        <v>0</v>
      </c>
      <c r="I40" s="34"/>
    </row>
    <row r="41" spans="1:9" ht="12.75">
      <c r="A41" s="22" t="s">
        <v>24</v>
      </c>
      <c r="B41" s="21"/>
      <c r="C41" s="21"/>
      <c r="D41" s="34">
        <f>IF(C40&lt;&gt;0,SUM(D38:D39),1.25)</f>
        <v>1.25</v>
      </c>
      <c r="E41" s="20"/>
      <c r="F41" s="22" t="s">
        <v>24</v>
      </c>
      <c r="G41" s="21"/>
      <c r="H41" s="21"/>
      <c r="I41" s="34">
        <f>IF(H40&lt;&gt;0,SUM(I38:I39),8.17)</f>
        <v>8.17</v>
      </c>
    </row>
    <row r="42" spans="1:9" ht="12.75">
      <c r="A42" s="22" t="s">
        <v>25</v>
      </c>
      <c r="B42" s="21"/>
      <c r="C42" s="21"/>
      <c r="D42" s="34">
        <f>IF(C40&lt;&gt;0,MAX(B38:B39),1.25)</f>
        <v>1.25</v>
      </c>
      <c r="E42" s="20"/>
      <c r="F42" s="22" t="s">
        <v>25</v>
      </c>
      <c r="G42" s="21"/>
      <c r="H42" s="21"/>
      <c r="I42" s="34">
        <f>IF(H40&lt;&gt;0,MAX(G38:G39),8.17)</f>
        <v>8.17</v>
      </c>
    </row>
    <row r="43" spans="1:9" ht="12.75">
      <c r="A43" s="22" t="s">
        <v>26</v>
      </c>
      <c r="B43" s="21"/>
      <c r="C43" s="21"/>
      <c r="D43" s="34">
        <f>IF(C40&lt;&gt;0,(D41/C40),1.25)</f>
        <v>1.25</v>
      </c>
      <c r="E43" s="20"/>
      <c r="F43" s="22" t="s">
        <v>26</v>
      </c>
      <c r="G43" s="21"/>
      <c r="H43" s="21"/>
      <c r="I43" s="34">
        <f>IF(H40&lt;&gt;0,(I41/H40),8.17)</f>
        <v>8.17</v>
      </c>
    </row>
    <row r="44" spans="1:9" ht="12.75">
      <c r="A44" s="22" t="s">
        <v>27</v>
      </c>
      <c r="B44" s="21"/>
      <c r="C44" s="21"/>
      <c r="D44" s="34">
        <f>(D42*0.7)</f>
        <v>0.875</v>
      </c>
      <c r="E44" s="20"/>
      <c r="F44" s="22" t="s">
        <v>27</v>
      </c>
      <c r="G44" s="21"/>
      <c r="H44" s="21"/>
      <c r="I44" s="34">
        <f>(I42*0.7)</f>
        <v>5.718999999999999</v>
      </c>
    </row>
    <row r="45" spans="1:9" ht="12.75">
      <c r="A45" s="22" t="s">
        <v>28</v>
      </c>
      <c r="B45" s="21"/>
      <c r="C45" s="21"/>
      <c r="D45" s="30">
        <f>MAX(D43:D44)</f>
        <v>1.25</v>
      </c>
      <c r="E45" s="20"/>
      <c r="F45" s="22" t="s">
        <v>28</v>
      </c>
      <c r="G45" s="21"/>
      <c r="H45" s="21"/>
      <c r="I45" s="30">
        <f>MAX(I43:I44)</f>
        <v>8.17</v>
      </c>
    </row>
    <row r="46" spans="1:11" s="18" customFormat="1" ht="30" customHeight="1">
      <c r="A46" s="23" t="s">
        <v>55</v>
      </c>
      <c r="B46" s="31"/>
      <c r="C46" s="31"/>
      <c r="D46" s="31"/>
      <c r="E46" s="31"/>
      <c r="F46" s="23" t="s">
        <v>65</v>
      </c>
      <c r="G46" s="24"/>
      <c r="H46" s="24"/>
      <c r="I46" s="32"/>
      <c r="K46" s="57"/>
    </row>
    <row r="47" spans="1:9" ht="12.75">
      <c r="A47" s="22" t="s">
        <v>1</v>
      </c>
      <c r="B47" s="22" t="s">
        <v>3</v>
      </c>
      <c r="C47" s="22" t="s">
        <v>4</v>
      </c>
      <c r="D47" s="22" t="s">
        <v>6</v>
      </c>
      <c r="E47" s="20"/>
      <c r="F47" s="22" t="s">
        <v>64</v>
      </c>
      <c r="G47" s="21"/>
      <c r="H47" s="17"/>
      <c r="I47" s="33"/>
    </row>
    <row r="48" spans="1:9" ht="12.75">
      <c r="A48" s="22"/>
      <c r="B48" s="22" t="s">
        <v>2</v>
      </c>
      <c r="C48" s="22" t="s">
        <v>5</v>
      </c>
      <c r="D48" s="22" t="s">
        <v>7</v>
      </c>
      <c r="E48" s="20"/>
      <c r="F48" s="22" t="s">
        <v>66</v>
      </c>
      <c r="G48" s="21"/>
      <c r="H48" s="21"/>
      <c r="I48" s="33"/>
    </row>
    <row r="49" spans="1:9" ht="12.75">
      <c r="A49" s="15"/>
      <c r="B49" s="13"/>
      <c r="C49" s="38"/>
      <c r="D49" s="34">
        <f>(B49*C49)</f>
        <v>0</v>
      </c>
      <c r="E49" s="20"/>
      <c r="F49" s="22" t="s">
        <v>67</v>
      </c>
      <c r="G49" s="21"/>
      <c r="H49" s="13"/>
      <c r="I49" s="33"/>
    </row>
    <row r="50" spans="1:9" ht="12.75">
      <c r="A50" s="15"/>
      <c r="B50" s="13"/>
      <c r="C50" s="38"/>
      <c r="D50" s="34">
        <f>(B50*C50)</f>
        <v>0</v>
      </c>
      <c r="E50" s="20"/>
      <c r="F50" s="33"/>
      <c r="G50" s="20"/>
      <c r="H50" s="20"/>
      <c r="I50" s="33"/>
    </row>
    <row r="51" spans="1:9" ht="12.75" customHeight="1">
      <c r="A51" s="15"/>
      <c r="B51" s="13"/>
      <c r="C51" s="38"/>
      <c r="D51" s="34">
        <f>(B51*C51)</f>
        <v>0</v>
      </c>
      <c r="E51" s="20"/>
      <c r="F51" s="23" t="s">
        <v>139</v>
      </c>
      <c r="G51" s="23"/>
      <c r="H51" s="23"/>
      <c r="I51" s="23"/>
    </row>
    <row r="52" spans="1:9" ht="15.75">
      <c r="A52" s="22" t="s">
        <v>8</v>
      </c>
      <c r="B52" s="21"/>
      <c r="C52" s="44">
        <f>SUM(C49:C51)</f>
        <v>0</v>
      </c>
      <c r="D52" s="34"/>
      <c r="E52" s="20"/>
      <c r="F52" s="23"/>
      <c r="G52" s="23"/>
      <c r="H52" s="23"/>
      <c r="I52" s="23"/>
    </row>
    <row r="53" spans="1:9" ht="12.75">
      <c r="A53" s="22" t="s">
        <v>9</v>
      </c>
      <c r="B53" s="21"/>
      <c r="C53" s="21"/>
      <c r="D53" s="34">
        <f>SUM(D49:D51)</f>
        <v>0</v>
      </c>
      <c r="E53" s="20"/>
      <c r="F53" s="80" t="s">
        <v>151</v>
      </c>
      <c r="G53" s="81"/>
      <c r="H53" s="15"/>
      <c r="I53" s="33"/>
    </row>
    <row r="54" spans="1:9" ht="12.75">
      <c r="A54" s="22" t="s">
        <v>10</v>
      </c>
      <c r="B54" s="21"/>
      <c r="C54" s="21"/>
      <c r="D54" s="34">
        <f>MAX(B49:B51)</f>
        <v>0</v>
      </c>
      <c r="E54" s="20"/>
      <c r="F54" s="80" t="s">
        <v>150</v>
      </c>
      <c r="G54" s="81"/>
      <c r="H54" s="34">
        <f>(SUM(F66:F69)*I4)+H53</f>
        <v>0</v>
      </c>
      <c r="I54" s="33"/>
    </row>
    <row r="55" spans="1:12" ht="12.75">
      <c r="A55" s="22" t="s">
        <v>11</v>
      </c>
      <c r="B55" s="21"/>
      <c r="C55" s="21"/>
      <c r="D55" s="34">
        <f>IF(C52&lt;&gt;0,(D53/C52),0)</f>
        <v>0</v>
      </c>
      <c r="E55" s="20"/>
      <c r="F55" s="41" t="s">
        <v>69</v>
      </c>
      <c r="G55" s="35"/>
      <c r="H55" s="34">
        <f>IF(I4&gt;1,((SUM(F61:F64))+F71)*I4,0)</f>
        <v>0</v>
      </c>
      <c r="I55" s="46">
        <f>MIN(H54:H55)</f>
        <v>0</v>
      </c>
      <c r="J55" s="82"/>
      <c r="K55" s="83"/>
      <c r="L55" s="45"/>
    </row>
    <row r="56" spans="1:9" ht="12.75">
      <c r="A56" s="22" t="s">
        <v>12</v>
      </c>
      <c r="B56" s="21"/>
      <c r="C56" s="21"/>
      <c r="D56" s="34">
        <f>(D54*0.7)</f>
        <v>0</v>
      </c>
      <c r="E56" s="20"/>
      <c r="F56" s="22" t="s">
        <v>74</v>
      </c>
      <c r="G56" s="35"/>
      <c r="H56" s="13"/>
      <c r="I56" s="47">
        <f>H56</f>
        <v>0</v>
      </c>
    </row>
    <row r="57" spans="1:9" ht="12.75">
      <c r="A57" s="22" t="s">
        <v>13</v>
      </c>
      <c r="B57" s="21"/>
      <c r="C57" s="21"/>
      <c r="D57" s="30">
        <f>MAX(D55:D56)</f>
        <v>0</v>
      </c>
      <c r="E57" s="20"/>
      <c r="F57" s="80" t="s">
        <v>140</v>
      </c>
      <c r="G57" s="81"/>
      <c r="H57" s="34">
        <f>IF(H56&gt;0,MIN(I55:I56)/I4,0)</f>
        <v>0</v>
      </c>
      <c r="I57" s="33"/>
    </row>
    <row r="58" spans="1:9" ht="30" customHeight="1">
      <c r="A58" s="76" t="s">
        <v>88</v>
      </c>
      <c r="B58" s="77"/>
      <c r="C58" s="77"/>
      <c r="D58" s="77"/>
      <c r="E58" s="77"/>
      <c r="F58" s="77"/>
      <c r="G58" s="77"/>
      <c r="H58" s="77"/>
      <c r="I58" s="77"/>
    </row>
    <row r="59" spans="1:9" ht="12.75">
      <c r="A59" s="22" t="s">
        <v>40</v>
      </c>
      <c r="B59" s="21" t="s">
        <v>41</v>
      </c>
      <c r="C59" s="21" t="s">
        <v>42</v>
      </c>
      <c r="D59" s="21" t="s">
        <v>43</v>
      </c>
      <c r="E59" s="21" t="s">
        <v>44</v>
      </c>
      <c r="F59" s="22" t="s">
        <v>46</v>
      </c>
      <c r="G59" s="20"/>
      <c r="H59" s="20"/>
      <c r="I59" s="20"/>
    </row>
    <row r="60" spans="1:9" ht="12.75">
      <c r="A60" s="21"/>
      <c r="B60" s="21"/>
      <c r="C60" s="21" t="s">
        <v>3</v>
      </c>
      <c r="D60" s="21"/>
      <c r="E60" s="21" t="s">
        <v>45</v>
      </c>
      <c r="F60" s="22" t="s">
        <v>45</v>
      </c>
      <c r="G60" s="20"/>
      <c r="H60" s="20"/>
      <c r="I60" s="20"/>
    </row>
    <row r="61" spans="1:9" ht="12.75">
      <c r="A61" s="21" t="s">
        <v>47</v>
      </c>
      <c r="B61" s="21" t="s">
        <v>49</v>
      </c>
      <c r="C61" s="48">
        <f>IF(I30&gt;1,0,IF(H25=0,G25,0))</f>
        <v>0</v>
      </c>
      <c r="D61" s="48">
        <v>4.42</v>
      </c>
      <c r="E61" s="48">
        <v>0</v>
      </c>
      <c r="F61" s="48">
        <f>(C61*D61)+E61</f>
        <v>0</v>
      </c>
      <c r="G61" s="20"/>
      <c r="H61" s="20"/>
      <c r="I61" s="20"/>
    </row>
    <row r="62" spans="1:9" ht="12.75">
      <c r="A62" s="21" t="s">
        <v>48</v>
      </c>
      <c r="B62" s="21" t="s">
        <v>59</v>
      </c>
      <c r="C62" s="48">
        <f>IF(I30&gt;1,0,IF(H25&gt;0,G25,0))</f>
        <v>0</v>
      </c>
      <c r="D62" s="48">
        <v>1.46</v>
      </c>
      <c r="E62" s="48">
        <v>0</v>
      </c>
      <c r="F62" s="48">
        <f>(C62*D62)+E62</f>
        <v>0</v>
      </c>
      <c r="G62" s="20"/>
      <c r="H62" s="20"/>
      <c r="I62" s="20"/>
    </row>
    <row r="63" spans="1:9" ht="12.75">
      <c r="A63" s="21"/>
      <c r="B63" s="21" t="s">
        <v>80</v>
      </c>
      <c r="C63" s="48">
        <f>IF(I30&gt;1,0,IF(H25&gt;0,H25,0))</f>
        <v>0</v>
      </c>
      <c r="D63" s="48">
        <v>2.96</v>
      </c>
      <c r="E63" s="48">
        <v>0</v>
      </c>
      <c r="F63" s="48">
        <f>(C63*D63)+E63</f>
        <v>0</v>
      </c>
      <c r="G63" s="20"/>
      <c r="H63" s="20"/>
      <c r="I63" s="20"/>
    </row>
    <row r="64" spans="1:9" ht="12.75">
      <c r="A64" s="21" t="s">
        <v>137</v>
      </c>
      <c r="B64" s="21" t="s">
        <v>49</v>
      </c>
      <c r="C64" s="48">
        <f>IF(I30&gt;1,I31,0)</f>
        <v>0</v>
      </c>
      <c r="D64" s="48">
        <v>4.42</v>
      </c>
      <c r="E64" s="48">
        <v>0</v>
      </c>
      <c r="F64" s="48">
        <f>(C64*D64)+E64</f>
        <v>0</v>
      </c>
      <c r="G64" s="20"/>
      <c r="H64" s="20"/>
      <c r="I64" s="20"/>
    </row>
    <row r="65" spans="1:9" ht="12.75">
      <c r="A65" s="21" t="s">
        <v>50</v>
      </c>
      <c r="B65" s="21" t="s">
        <v>3</v>
      </c>
      <c r="C65" s="48">
        <f>IF(C16&lt;&gt;0,D21,0)</f>
        <v>0</v>
      </c>
      <c r="D65" s="48">
        <v>1.58</v>
      </c>
      <c r="E65" s="48">
        <v>1.58</v>
      </c>
      <c r="F65" s="48">
        <f>IF(C16&lt;&gt;0,(C65*D65)+E65,0)</f>
        <v>0</v>
      </c>
      <c r="G65" s="20"/>
      <c r="H65" s="20"/>
      <c r="I65" s="20"/>
    </row>
    <row r="66" spans="1:9" ht="12.75">
      <c r="A66" s="21" t="s">
        <v>51</v>
      </c>
      <c r="B66" s="21" t="s">
        <v>81</v>
      </c>
      <c r="C66" s="48">
        <f>IF(H16&lt;&gt;0,IF(C29&lt;&gt;0,D34,0),0)</f>
        <v>0</v>
      </c>
      <c r="D66" s="48">
        <v>0.11</v>
      </c>
      <c r="E66" s="48">
        <v>0</v>
      </c>
      <c r="F66" s="48">
        <f aca="true" t="shared" si="2" ref="F66:F74">(C66*D66)+E66</f>
        <v>0</v>
      </c>
      <c r="G66" s="20"/>
      <c r="H66" s="20"/>
      <c r="I66" s="20"/>
    </row>
    <row r="67" spans="1:9" ht="12.75">
      <c r="A67" s="21" t="s">
        <v>52</v>
      </c>
      <c r="B67" s="21" t="s">
        <v>81</v>
      </c>
      <c r="C67" s="48">
        <f>IF(C29&lt;&gt;0,IF(H16&lt;&gt;0,I21,0),0)</f>
        <v>0</v>
      </c>
      <c r="D67" s="48">
        <v>4.37</v>
      </c>
      <c r="E67" s="48">
        <v>0</v>
      </c>
      <c r="F67" s="48">
        <f t="shared" si="2"/>
        <v>0</v>
      </c>
      <c r="G67" s="20"/>
      <c r="H67" s="20"/>
      <c r="I67" s="20"/>
    </row>
    <row r="68" spans="1:9" ht="12.75">
      <c r="A68" s="21" t="s">
        <v>53</v>
      </c>
      <c r="B68" s="21" t="s">
        <v>167</v>
      </c>
      <c r="C68" s="48">
        <f>IF(H16=0,IF(C29&lt;&gt;0,D34,0),0)</f>
        <v>0</v>
      </c>
      <c r="D68" s="48">
        <v>0.5</v>
      </c>
      <c r="E68" s="48">
        <v>0</v>
      </c>
      <c r="F68" s="48">
        <f>(C68*D68)+E68</f>
        <v>0</v>
      </c>
      <c r="G68" s="20"/>
      <c r="H68" s="20"/>
      <c r="I68" s="20"/>
    </row>
    <row r="69" spans="1:9" ht="12.75">
      <c r="A69" s="21" t="s">
        <v>54</v>
      </c>
      <c r="B69" s="21" t="s">
        <v>81</v>
      </c>
      <c r="C69" s="48">
        <f>IF(C29=0,IF(H16&lt;&gt;0,I21,0),0)</f>
        <v>0</v>
      </c>
      <c r="D69" s="48">
        <v>5.6</v>
      </c>
      <c r="E69" s="48">
        <v>0</v>
      </c>
      <c r="F69" s="48">
        <f t="shared" si="2"/>
        <v>0</v>
      </c>
      <c r="G69" s="20"/>
      <c r="H69" s="20"/>
      <c r="I69" s="20"/>
    </row>
    <row r="70" spans="1:9" ht="12.75">
      <c r="A70" s="21" t="s">
        <v>55</v>
      </c>
      <c r="B70" s="21" t="s">
        <v>81</v>
      </c>
      <c r="C70" s="48">
        <f>IF(C52&lt;&gt;0,D57,0)</f>
        <v>0</v>
      </c>
      <c r="D70" s="48">
        <v>0.44</v>
      </c>
      <c r="E70" s="48">
        <v>10.36</v>
      </c>
      <c r="F70" s="48">
        <f>IF(C52&lt;&gt;0,(C70*D70)+E70,0)</f>
        <v>0</v>
      </c>
      <c r="G70" s="20"/>
      <c r="H70" s="20"/>
      <c r="I70" s="20"/>
    </row>
    <row r="71" spans="1:9" ht="12.75">
      <c r="A71" s="21" t="s">
        <v>34</v>
      </c>
      <c r="B71" s="21" t="s">
        <v>82</v>
      </c>
      <c r="C71" s="48">
        <f>I45</f>
        <v>8.17</v>
      </c>
      <c r="D71" s="48">
        <v>2.1</v>
      </c>
      <c r="E71" s="48">
        <v>0</v>
      </c>
      <c r="F71" s="48">
        <f>(C71*D71)+E71</f>
        <v>17.157</v>
      </c>
      <c r="G71" s="84" t="str">
        <f>IF(H40=0,"&lt;&lt; Note - these may be default values. &lt;&lt; You can change them by entering ___the actual applicances in the ___appropriate sections above",IF(C40=0,"&lt;&lt; Note - these may be default values. &lt;&lt; You can change them by entering ___the actual applicances in the ___appropriate sections above",""))</f>
        <v>&lt;&lt; Note - these may be default values. &lt;&lt; You can change them by entering ___the actual applicances in the ___appropriate sections above</v>
      </c>
      <c r="H71" s="85"/>
      <c r="I71" s="85"/>
    </row>
    <row r="72" spans="1:9" ht="12.75">
      <c r="A72" s="21" t="s">
        <v>21</v>
      </c>
      <c r="B72" s="21" t="s">
        <v>83</v>
      </c>
      <c r="C72" s="48">
        <f>D45</f>
        <v>1.25</v>
      </c>
      <c r="D72" s="48">
        <v>3.6</v>
      </c>
      <c r="E72" s="48">
        <v>0</v>
      </c>
      <c r="F72" s="48">
        <f>(C72*D72)+E72</f>
        <v>4.5</v>
      </c>
      <c r="G72" s="84"/>
      <c r="H72" s="85"/>
      <c r="I72" s="85"/>
    </row>
    <row r="73" spans="1:9" ht="12.75">
      <c r="A73" s="21" t="s">
        <v>56</v>
      </c>
      <c r="B73" s="21" t="s">
        <v>81</v>
      </c>
      <c r="C73" s="48">
        <f>IF(H47="Y",1,0)</f>
        <v>0</v>
      </c>
      <c r="D73" s="48">
        <v>3.08</v>
      </c>
      <c r="E73" s="48">
        <v>0</v>
      </c>
      <c r="F73" s="48">
        <f t="shared" si="2"/>
        <v>0</v>
      </c>
      <c r="G73" s="86"/>
      <c r="H73" s="87"/>
      <c r="I73" s="87"/>
    </row>
    <row r="74" spans="1:9" ht="12.75">
      <c r="A74" s="21" t="s">
        <v>57</v>
      </c>
      <c r="B74" s="21" t="s">
        <v>81</v>
      </c>
      <c r="C74" s="48">
        <f>H49</f>
        <v>0</v>
      </c>
      <c r="D74" s="48">
        <v>1</v>
      </c>
      <c r="E74" s="48">
        <v>0</v>
      </c>
      <c r="F74" s="48">
        <f t="shared" si="2"/>
        <v>0</v>
      </c>
      <c r="G74" s="86"/>
      <c r="H74" s="87"/>
      <c r="I74" s="87"/>
    </row>
    <row r="75" spans="1:9" ht="12.75">
      <c r="A75" s="22" t="s">
        <v>77</v>
      </c>
      <c r="B75" s="22"/>
      <c r="C75" s="22"/>
      <c r="D75" s="22"/>
      <c r="E75" s="22"/>
      <c r="F75" s="49">
        <f>SUM(F61:F74)</f>
        <v>21.657</v>
      </c>
      <c r="G75" s="20"/>
      <c r="H75" s="20"/>
      <c r="I75" s="20"/>
    </row>
    <row r="76" spans="1:9" ht="12.75">
      <c r="A76" s="21" t="s">
        <v>78</v>
      </c>
      <c r="B76" s="21"/>
      <c r="C76" s="21"/>
      <c r="D76" s="21"/>
      <c r="E76" s="21"/>
      <c r="F76" s="48">
        <f>H57</f>
        <v>0</v>
      </c>
      <c r="G76" s="20"/>
      <c r="H76" s="20"/>
      <c r="I76" s="20"/>
    </row>
    <row r="77" spans="1:9" ht="12.75">
      <c r="A77" s="21" t="s">
        <v>58</v>
      </c>
      <c r="B77" s="21" t="s">
        <v>84</v>
      </c>
      <c r="C77" s="21"/>
      <c r="D77" s="21"/>
      <c r="E77" s="21"/>
      <c r="F77" s="48">
        <v>0.91</v>
      </c>
      <c r="G77" s="20"/>
      <c r="H77" s="20"/>
      <c r="I77" s="20"/>
    </row>
    <row r="78" spans="1:9" ht="12.75">
      <c r="A78" s="22" t="s">
        <v>79</v>
      </c>
      <c r="B78" s="22"/>
      <c r="C78" s="22"/>
      <c r="D78" s="22"/>
      <c r="E78" s="22"/>
      <c r="F78" s="49">
        <f>(F75-F76)*F77</f>
        <v>19.70787</v>
      </c>
      <c r="G78" s="20"/>
      <c r="H78" s="20"/>
      <c r="I78" s="20"/>
    </row>
    <row r="79" spans="1:9" ht="12.75">
      <c r="A79" s="21" t="s">
        <v>75</v>
      </c>
      <c r="B79" s="21"/>
      <c r="C79" s="21"/>
      <c r="D79" s="21"/>
      <c r="E79" s="21"/>
      <c r="F79" s="48">
        <v>5</v>
      </c>
      <c r="G79" s="20"/>
      <c r="H79" s="20"/>
      <c r="I79" s="20"/>
    </row>
    <row r="80" spans="1:9" ht="12.75">
      <c r="A80" s="22" t="s">
        <v>76</v>
      </c>
      <c r="B80" s="22"/>
      <c r="C80" s="22"/>
      <c r="D80" s="22"/>
      <c r="E80" s="22"/>
      <c r="F80" s="49">
        <f>IF(I4=1,0,(F78+F79))</f>
        <v>0</v>
      </c>
      <c r="G80" s="20"/>
      <c r="H80" s="20"/>
      <c r="I80" s="20"/>
    </row>
    <row r="81" spans="1:9" ht="12.75">
      <c r="A81" s="20"/>
      <c r="B81" s="20"/>
      <c r="C81" s="20"/>
      <c r="D81" s="20"/>
      <c r="E81" s="20"/>
      <c r="F81" s="36"/>
      <c r="G81" s="20"/>
      <c r="H81" s="20"/>
      <c r="I81" s="20"/>
    </row>
    <row r="82" spans="1:9" ht="15">
      <c r="A82" s="37" t="s">
        <v>85</v>
      </c>
      <c r="B82" s="37"/>
      <c r="C82" s="37"/>
      <c r="D82" s="37"/>
      <c r="E82" s="37"/>
      <c r="F82" s="50">
        <f>IF(I4=1,"",IF(F80&lt;125,"PASS","FAIL"))</f>
      </c>
      <c r="G82" s="20"/>
      <c r="H82" s="20"/>
      <c r="I82" s="20"/>
    </row>
  </sheetData>
  <sheetProtection password="E17F" sheet="1" selectLockedCells="1"/>
  <mergeCells count="10">
    <mergeCell ref="G71:I74"/>
    <mergeCell ref="J55:K55"/>
    <mergeCell ref="F54:G54"/>
    <mergeCell ref="F53:G53"/>
    <mergeCell ref="H1:I2"/>
    <mergeCell ref="A58:I58"/>
    <mergeCell ref="I23:I24"/>
    <mergeCell ref="F57:G57"/>
    <mergeCell ref="B3:E3"/>
    <mergeCell ref="G3:I3"/>
  </mergeCells>
  <printOptions/>
  <pageMargins left="1.11" right="0.75" top="0.51" bottom="0.5" header="0.36" footer="0.5"/>
  <pageSetup fitToHeight="1" fitToWidth="1" horizontalDpi="600" verticalDpi="600" orientation="portrait" paperSize="9" scale="6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lastPrinted>2010-08-04T15:38:39Z</cp:lastPrinted>
  <dcterms:created xsi:type="dcterms:W3CDTF">2009-06-10T05:55:30Z</dcterms:created>
  <dcterms:modified xsi:type="dcterms:W3CDTF">2010-08-05T20:14:46Z</dcterms:modified>
  <cp:category/>
  <cp:version/>
  <cp:contentType/>
  <cp:contentStatus/>
</cp:coreProperties>
</file>