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1340" windowHeight="6792" activeTab="0"/>
  </bookViews>
  <sheets>
    <sheet name="Instructions" sheetId="1" r:id="rId1"/>
    <sheet name="Data input" sheetId="2" r:id="rId2"/>
    <sheet name="Result" sheetId="3" r:id="rId3"/>
  </sheets>
  <definedNames>
    <definedName name="_xlnm.Print_Area" localSheetId="1">'Data input'!$A$1:$G$41</definedName>
    <definedName name="_xlnm.Print_Area" localSheetId="0">'Instructions'!$A$1:$A$17</definedName>
    <definedName name="_xlnm.Print_Area" localSheetId="2">'Result'!$A$1:$L$51</definedName>
  </definedNames>
  <calcPr fullCalcOnLoad="1"/>
</workbook>
</file>

<file path=xl/sharedStrings.xml><?xml version="1.0" encoding="utf-8"?>
<sst xmlns="http://schemas.openxmlformats.org/spreadsheetml/2006/main" count="140" uniqueCount="80">
  <si>
    <t>x</t>
  </si>
  <si>
    <t>Actual</t>
  </si>
  <si>
    <t>Permitted</t>
  </si>
  <si>
    <t>Result</t>
  </si>
  <si>
    <t>Address</t>
  </si>
  <si>
    <t>Development</t>
  </si>
  <si>
    <t>Application No.</t>
  </si>
  <si>
    <t>DATA  INPUT INTO CALCULATIONS</t>
  </si>
  <si>
    <t>WALL U-VALUE</t>
  </si>
  <si>
    <t>FLOOR U-VALUE</t>
  </si>
  <si>
    <t>EXTENSION NET WALL AREA</t>
  </si>
  <si>
    <t>ROOFLIGHT U-VALUE</t>
  </si>
  <si>
    <t>EXTENSION ROOFLIGHT AREA</t>
  </si>
  <si>
    <t>Actual areas in the proposed extension</t>
  </si>
  <si>
    <t>Actual "U" values in the proposed extension</t>
  </si>
  <si>
    <t>EXTENSION HEAT LOSS CHECK SHEET</t>
  </si>
  <si>
    <t>FLOOR</t>
  </si>
  <si>
    <t>DATA INPUT FOR CALCULATIONS</t>
  </si>
  <si>
    <t>Rear Extension</t>
  </si>
  <si>
    <t>92/00234/DEXFP</t>
  </si>
  <si>
    <t>TOTAL WALL AREA</t>
  </si>
  <si>
    <t>WINDOW/DOORS COVERED BY EXT</t>
  </si>
  <si>
    <r>
      <t>M</t>
    </r>
    <r>
      <rPr>
        <b/>
        <vertAlign val="superscript"/>
        <sz val="10"/>
        <rFont val="Arial"/>
        <family val="2"/>
      </rPr>
      <t>2</t>
    </r>
  </si>
  <si>
    <t xml:space="preserve">1. AD L1B CHECK </t>
  </si>
  <si>
    <t>2. AREA -WEIGHTED U-VALUE CALCULATION</t>
  </si>
  <si>
    <t>WALLS</t>
  </si>
  <si>
    <t>W</t>
  </si>
  <si>
    <t>Allowable</t>
  </si>
  <si>
    <t>ROOF (A)</t>
  </si>
  <si>
    <t>ROOF (B)</t>
  </si>
  <si>
    <t>m2</t>
  </si>
  <si>
    <t>WINDOWS</t>
  </si>
  <si>
    <t>ROOFLIGHTS</t>
  </si>
  <si>
    <t>Actual U values</t>
  </si>
  <si>
    <t>ROOF (A) U-VALUE</t>
  </si>
  <si>
    <t>ROOF (B) U-VALUE</t>
  </si>
  <si>
    <t>WINDOW U-VALUE</t>
  </si>
  <si>
    <t>WINDOWS/DOORS COVERED BY EXT</t>
  </si>
  <si>
    <r>
      <t>All in m</t>
    </r>
    <r>
      <rPr>
        <b/>
        <i/>
        <vertAlign val="superscript"/>
        <sz val="12"/>
        <rFont val="Arial"/>
        <family val="2"/>
      </rPr>
      <t>2</t>
    </r>
  </si>
  <si>
    <r>
      <t>ROOF AREA (A)</t>
    </r>
    <r>
      <rPr>
        <b/>
        <i/>
        <sz val="10"/>
        <rFont val="Arial"/>
        <family val="2"/>
      </rPr>
      <t xml:space="preserve"> </t>
    </r>
    <r>
      <rPr>
        <b/>
        <i/>
        <sz val="8"/>
        <rFont val="Arial"/>
        <family val="2"/>
      </rPr>
      <t>(Insulation at rafter level or flat)</t>
    </r>
  </si>
  <si>
    <r>
      <t>ROOF AREA (B)</t>
    </r>
    <r>
      <rPr>
        <b/>
        <i/>
        <sz val="10"/>
        <rFont val="Arial"/>
        <family val="2"/>
      </rPr>
      <t xml:space="preserve"> </t>
    </r>
    <r>
      <rPr>
        <b/>
        <i/>
        <sz val="8"/>
        <rFont val="Arial"/>
        <family val="2"/>
      </rPr>
      <t>(Insulation at ceiling level)</t>
    </r>
  </si>
  <si>
    <t>ROOFLIGHTS IN ABOVE</t>
  </si>
  <si>
    <t>NET ROOF AREA (A) (Insulation at rafter level or flat)</t>
  </si>
  <si>
    <t>NET ROOF AREA (B) (Insulation at ceiling level)</t>
  </si>
  <si>
    <t>Go to result sheet and click on the print Icon for a file copy.</t>
  </si>
  <si>
    <t>27 High Street, Anytown, Anywhere</t>
  </si>
  <si>
    <r>
      <t xml:space="preserve">To check details of your own extension, start by entering the address, details of the development and case number at the top. </t>
    </r>
    <r>
      <rPr>
        <b/>
        <sz val="12"/>
        <color indexed="10"/>
        <rFont val="Arial"/>
        <family val="2"/>
      </rPr>
      <t xml:space="preserve"> IMPORTANT</t>
    </r>
    <r>
      <rPr>
        <sz val="12"/>
        <rFont val="Arial"/>
        <family val="0"/>
      </rPr>
      <t xml:space="preserve"> - please only change the information in the boxes coloured green. Changing information in any other box may prevent the spreadsheet from operating correctly.</t>
    </r>
  </si>
  <si>
    <t>Having entered all the above you should now be able to see if your extension complies with L1b using either the floor area method or the area-weighted U value method. If it does - just click on the Result tab to see the details in a printable format, and print out the page for your records.</t>
  </si>
  <si>
    <t>If the extension does not comply, you can quickly try reducing the window areas or improving the "U" values of the various elements and you will immediately see the effects of the changes you make reflected in the pass or fail box. Its just a matter of finding a mix that will comply with  L1b and with which the client will be happy !</t>
  </si>
  <si>
    <t>The wall area is the TOTAL external wall area of the extension. Do not deduct the area of any windows or doors at this point - the calculation will automatically do this for you later.</t>
  </si>
  <si>
    <t>The roof area allows you to enter the area of roof with insulation at rafter level or a flat roof (Area A) separately from the area of the roof where the insulation is at ceiling level (Area B) because L1b gives different allowable "U" values for each type. While it is rare on extensions to encounter both types of roof on the same extension - at least you can use this calculator to deal with it should you come across it !   As with the walls, make sure you enter the TOTAL area in these cells - the area of any rooflights etc will be automatically deducted from the total roof area by the calculation.</t>
  </si>
  <si>
    <t>You can then start entering the dimensions of the extension you wish to check.</t>
  </si>
  <si>
    <t>The spreadsheet is split into three individual worksheets - the Instructions (this page), Data input (where you can add details of your own project and see the results) and Result ( which produces the results in a format that is suitable for printing and putting on the case file for future reference). You can move between these worksheets by clicking on the coloured tabs at the bottom of each page.</t>
  </si>
  <si>
    <t>ROOF</t>
  </si>
  <si>
    <t>GROUND FLOOR AREA</t>
  </si>
  <si>
    <t>FIRST FLOOR AREA</t>
  </si>
  <si>
    <t>EXTENSION GROUND FLOOR AREA</t>
  </si>
  <si>
    <t>The calculator allows you to add floor areas (measured internally) for ground and first floors. Both are taken into account when calculating allowable window areas, but only the ground floor is relevant when calculating actual heat loss.</t>
  </si>
  <si>
    <r>
      <t>Version 1.3</t>
    </r>
    <r>
      <rPr>
        <b/>
        <sz val="12"/>
        <color indexed="18"/>
        <rFont val="Arial"/>
        <family val="2"/>
      </rPr>
      <t xml:space="preserve"> - (used for works which must comply with the 2010 version of L1b</t>
    </r>
  </si>
  <si>
    <r>
      <t xml:space="preserve">This spreadsheet is intended to be used to check domestic extensions of one or two storeys for compliance with Approved Document L1b 2010. While it is believed that the information produced by this spreadsheet is correct, users must accept full responsibility for its use. If you do spot any problems, please report them to </t>
    </r>
    <r>
      <rPr>
        <b/>
        <i/>
        <sz val="12"/>
        <color indexed="48"/>
        <rFont val="Arial"/>
        <family val="2"/>
      </rPr>
      <t>technical@nottsbc.org</t>
    </r>
    <r>
      <rPr>
        <b/>
        <i/>
        <sz val="12"/>
        <rFont val="Arial"/>
        <family val="2"/>
      </rPr>
      <t xml:space="preserve"> </t>
    </r>
  </si>
  <si>
    <t>DOORS</t>
  </si>
  <si>
    <t>EXTERNAL DOORS</t>
  </si>
  <si>
    <t>TOTAL FLOOR AREA</t>
  </si>
  <si>
    <t>DOOR U-VALUE</t>
  </si>
  <si>
    <r>
      <t>Area of doors windows and rooflights (in m</t>
    </r>
    <r>
      <rPr>
        <vertAlign val="superscript"/>
        <sz val="12"/>
        <rFont val="Arial"/>
        <family val="2"/>
      </rPr>
      <t>2</t>
    </r>
    <r>
      <rPr>
        <sz val="12"/>
        <rFont val="Arial"/>
        <family val="2"/>
      </rPr>
      <t>)</t>
    </r>
  </si>
  <si>
    <t>WINDOWS/DOORS</t>
  </si>
  <si>
    <r>
      <t xml:space="preserve">ROOFLIGHTS IN ABOVE  </t>
    </r>
    <r>
      <rPr>
        <b/>
        <i/>
        <sz val="11"/>
        <rFont val="Arial"/>
        <family val="2"/>
      </rPr>
      <t>(</t>
    </r>
    <r>
      <rPr>
        <b/>
        <i/>
        <sz val="10"/>
        <rFont val="Arial"/>
        <family val="2"/>
      </rPr>
      <t>1.6)</t>
    </r>
  </si>
  <si>
    <r>
      <t>Version 1.3</t>
    </r>
    <r>
      <rPr>
        <b/>
        <sz val="12"/>
        <rFont val="Arial"/>
        <family val="2"/>
      </rPr>
      <t xml:space="preserve"> - used for works which must comply with the 2010 version of L1b</t>
    </r>
  </si>
  <si>
    <t>To work on a project, select the data input sheet. When you receive this spreadsheet this should already have details entered for a dummy project so you can see what it looks like. In this case the extension fails - as you can see by looking at the information box on line 24. Try changing the actual wall "U" value from 0.28 to 0.26. You will see the spreadsheet immediately updates to show the extension now complies.</t>
  </si>
  <si>
    <t>As there are two different types of roof as described above, you can enter separately the area of rooflights intended to be installed in each type (and they can if appropriate have different "U" Values)</t>
  </si>
  <si>
    <t>Finally you can add the area of any doors or windows in the existing building which will be covered by the new extension. (See L1b Para 4.2b )</t>
  </si>
  <si>
    <t xml:space="preserve">Once you have entered the dimensions, you can now enter the actual "U" values for the various thermal elements. The figures in brackets next to the decription are the maximum allowable standards for that element taken from L1b Tables 1 and 2 and it is reccommended that you start each calculation with these values. </t>
  </si>
  <si>
    <t xml:space="preserve">Note that the calculation for the notional building assumes that all the allowable area area of doors and windows (25% of the floor area plus existing) will be taken up by doors placed in the external wall area. While this is unlikely to ever happen in practice, as the "U" value for doors is 1.8 while windows are 1.6, this combination gives the worst case that would be acceptable under L1b. </t>
  </si>
  <si>
    <t>If you are still unable to find an acceptable solution which would comply, there are other methods which you could use, but these are beyond the scope of this spreadsheet. See L1b paragraph 4.6 for more information.</t>
  </si>
  <si>
    <r>
      <t xml:space="preserve">FLOOR </t>
    </r>
    <r>
      <rPr>
        <b/>
        <i/>
        <sz val="10"/>
        <rFont val="Arial"/>
        <family val="2"/>
      </rPr>
      <t>(0.22)</t>
    </r>
  </si>
  <si>
    <r>
      <t xml:space="preserve">WALL </t>
    </r>
    <r>
      <rPr>
        <b/>
        <i/>
        <sz val="10"/>
        <rFont val="Arial"/>
        <family val="2"/>
      </rPr>
      <t>(0.28)</t>
    </r>
  </si>
  <si>
    <r>
      <t xml:space="preserve">ROOF (A) </t>
    </r>
    <r>
      <rPr>
        <b/>
        <i/>
        <sz val="10"/>
        <rFont val="Arial"/>
        <family val="2"/>
      </rPr>
      <t>(Rafter or flat 0.18)</t>
    </r>
  </si>
  <si>
    <r>
      <t>ROOF (B)</t>
    </r>
    <r>
      <rPr>
        <b/>
        <i/>
        <sz val="10"/>
        <rFont val="Arial"/>
        <family val="2"/>
      </rPr>
      <t>(Ceiling 0.16)</t>
    </r>
  </si>
  <si>
    <r>
      <t xml:space="preserve">WINDOWS </t>
    </r>
    <r>
      <rPr>
        <b/>
        <i/>
        <sz val="10"/>
        <rFont val="Arial"/>
        <family val="2"/>
      </rPr>
      <t>(1.6)</t>
    </r>
  </si>
  <si>
    <r>
      <t xml:space="preserve">DOOR </t>
    </r>
    <r>
      <rPr>
        <b/>
        <i/>
        <sz val="10"/>
        <rFont val="Arial"/>
        <family val="2"/>
      </rPr>
      <t>(1.8)</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</si>
</sst>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quot;m2&quot;"/>
    <numFmt numFmtId="165" formatCode="0.00&quot;%&quot;"/>
    <numFmt numFmtId="166" formatCode="0.00&quot;W&quot;"/>
    <numFmt numFmtId="167" formatCode="0.00&quot;m&quot;"/>
    <numFmt numFmtId="168" formatCode="0.00&quot;m²&quot;"/>
    <numFmt numFmtId="169" formatCode="#&quot;m²&quot;"/>
    <numFmt numFmtId="170" formatCode="0.00&quot;W/m²K&quot;"/>
    <numFmt numFmtId="171" formatCode="0.0"/>
    <numFmt numFmtId="172" formatCode="0;_0.00;;@"/>
    <numFmt numFmtId="173" formatCode="0.00;_0.00;;@"/>
    <numFmt numFmtId="174" formatCode="0.0;_0.0;;@"/>
    <numFmt numFmtId="175" formatCode="0.0000000000000"/>
    <numFmt numFmtId="176" formatCode="0.000"/>
    <numFmt numFmtId="177" formatCode="\(#\)"/>
    <numFmt numFmtId="178" formatCode="\(#"/>
    <numFmt numFmtId="179" formatCode="#\)"/>
    <numFmt numFmtId="180" formatCode="\(0.00"/>
    <numFmt numFmtId="181" formatCode="0.00\)"/>
    <numFmt numFmtId="182" formatCode="0.00&quot;W/K&quot;"/>
    <numFmt numFmtId="183" formatCode="&quot;Yes&quot;;&quot;Yes&quot;;&quot;No&quot;"/>
    <numFmt numFmtId="184" formatCode="&quot;True&quot;;&quot;True&quot;;&quot;False&quot;"/>
    <numFmt numFmtId="185" formatCode="&quot;On&quot;;&quot;On&quot;;&quot;Off&quot;"/>
    <numFmt numFmtId="186" formatCode="[$€-2]\ #,##0.00_);[Red]\([$€-2]\ #,##0.00\)"/>
    <numFmt numFmtId="187" formatCode="0.0000"/>
  </numFmts>
  <fonts count="61">
    <font>
      <sz val="10"/>
      <name val="Arial"/>
      <family val="0"/>
    </font>
    <font>
      <b/>
      <sz val="10"/>
      <name val="Arial"/>
      <family val="2"/>
    </font>
    <font>
      <b/>
      <u val="single"/>
      <sz val="10"/>
      <name val="Arial"/>
      <family val="2"/>
    </font>
    <font>
      <b/>
      <u val="single"/>
      <sz val="14"/>
      <name val="Arial"/>
      <family val="2"/>
    </font>
    <font>
      <b/>
      <sz val="12"/>
      <name val="Arial"/>
      <family val="2"/>
    </font>
    <font>
      <sz val="12"/>
      <name val="Arial"/>
      <family val="2"/>
    </font>
    <font>
      <b/>
      <u val="single"/>
      <sz val="12"/>
      <name val="Arial"/>
      <family val="2"/>
    </font>
    <font>
      <b/>
      <i/>
      <sz val="12"/>
      <name val="Arial"/>
      <family val="2"/>
    </font>
    <font>
      <b/>
      <sz val="16"/>
      <name val="Arial"/>
      <family val="2"/>
    </font>
    <font>
      <b/>
      <u val="single"/>
      <sz val="16"/>
      <name val="Arial"/>
      <family val="2"/>
    </font>
    <font>
      <b/>
      <i/>
      <sz val="10"/>
      <name val="Arial"/>
      <family val="2"/>
    </font>
    <font>
      <b/>
      <vertAlign val="superscript"/>
      <sz val="10"/>
      <name val="Arial"/>
      <family val="2"/>
    </font>
    <font>
      <vertAlign val="superscript"/>
      <sz val="12"/>
      <name val="Arial"/>
      <family val="2"/>
    </font>
    <font>
      <u val="single"/>
      <sz val="12"/>
      <name val="Arial"/>
      <family val="2"/>
    </font>
    <font>
      <b/>
      <i/>
      <sz val="8"/>
      <name val="Arial"/>
      <family val="2"/>
    </font>
    <font>
      <b/>
      <sz val="11"/>
      <name val="Arial"/>
      <family val="2"/>
    </font>
    <font>
      <b/>
      <i/>
      <vertAlign val="superscript"/>
      <sz val="12"/>
      <name val="Arial"/>
      <family val="2"/>
    </font>
    <font>
      <sz val="14"/>
      <name val="Arial"/>
      <family val="0"/>
    </font>
    <font>
      <sz val="8"/>
      <name val="Arial"/>
      <family val="0"/>
    </font>
    <font>
      <b/>
      <sz val="12"/>
      <color indexed="10"/>
      <name val="Arial"/>
      <family val="2"/>
    </font>
    <font>
      <b/>
      <i/>
      <sz val="12"/>
      <color indexed="48"/>
      <name val="Arial"/>
      <family val="2"/>
    </font>
    <font>
      <b/>
      <sz val="12"/>
      <color indexed="18"/>
      <name val="Arial"/>
      <family val="2"/>
    </font>
    <font>
      <b/>
      <sz val="14"/>
      <color indexed="18"/>
      <name val="Arial"/>
      <family val="2"/>
    </font>
    <font>
      <u val="single"/>
      <sz val="10"/>
      <color indexed="12"/>
      <name val="Arial"/>
      <family val="0"/>
    </font>
    <font>
      <u val="single"/>
      <sz val="10"/>
      <color indexed="36"/>
      <name val="Arial"/>
      <family val="0"/>
    </font>
    <font>
      <b/>
      <i/>
      <sz val="11"/>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style="medium"/>
      <top style="medium"/>
      <bottom style="thin"/>
    </border>
    <border>
      <left style="medium"/>
      <right style="medium"/>
      <top style="medium"/>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color indexed="63"/>
      </top>
      <bottom style="medium"/>
    </border>
    <border>
      <left style="thin"/>
      <right style="thin"/>
      <top style="thin"/>
      <bottom style="thin"/>
    </border>
    <border>
      <left>
        <color indexed="63"/>
      </left>
      <right style="medium"/>
      <top>
        <color indexed="63"/>
      </top>
      <bottom>
        <color indexed="63"/>
      </bottom>
    </border>
    <border>
      <left style="medium"/>
      <right style="medium"/>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3"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0" fillId="31" borderId="7" applyNumberFormat="0" applyFont="0" applyAlignment="0" applyProtection="0"/>
    <xf numFmtId="0" fontId="57" fillId="2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8">
    <xf numFmtId="0" fontId="0" fillId="0" borderId="0" xfId="0" applyAlignment="1">
      <alignment/>
    </xf>
    <xf numFmtId="0" fontId="2" fillId="0" borderId="0" xfId="0" applyFont="1" applyAlignment="1">
      <alignment/>
    </xf>
    <xf numFmtId="0" fontId="0" fillId="0" borderId="0" xfId="0" applyAlignment="1">
      <alignment horizontal="center"/>
    </xf>
    <xf numFmtId="2" fontId="0" fillId="0" borderId="0" xfId="0" applyNumberFormat="1" applyAlignment="1">
      <alignment/>
    </xf>
    <xf numFmtId="0" fontId="0" fillId="0" borderId="0" xfId="0" applyBorder="1" applyAlignment="1">
      <alignment horizontal="left"/>
    </xf>
    <xf numFmtId="171" fontId="0" fillId="0" borderId="0" xfId="0" applyNumberFormat="1" applyAlignment="1">
      <alignment horizontal="center"/>
    </xf>
    <xf numFmtId="0" fontId="3" fillId="0" borderId="0" xfId="0" applyFont="1" applyAlignment="1">
      <alignment horizontal="center"/>
    </xf>
    <xf numFmtId="171" fontId="0" fillId="0" borderId="0" xfId="0" applyNumberFormat="1" applyAlignment="1">
      <alignment/>
    </xf>
    <xf numFmtId="174" fontId="0" fillId="0" borderId="0" xfId="0" applyNumberFormat="1" applyAlignment="1">
      <alignment/>
    </xf>
    <xf numFmtId="0" fontId="0" fillId="0" borderId="0" xfId="0" applyFill="1" applyBorder="1" applyAlignment="1">
      <alignment/>
    </xf>
    <xf numFmtId="0" fontId="0" fillId="0" borderId="0" xfId="0" applyFill="1" applyBorder="1" applyAlignment="1">
      <alignment horizontal="center"/>
    </xf>
    <xf numFmtId="171" fontId="0" fillId="0" borderId="0" xfId="0" applyNumberFormat="1" applyFill="1" applyBorder="1" applyAlignment="1">
      <alignment horizontal="center"/>
    </xf>
    <xf numFmtId="174" fontId="0" fillId="0" borderId="0" xfId="0" applyNumberFormat="1" applyFill="1" applyBorder="1" applyAlignment="1">
      <alignment/>
    </xf>
    <xf numFmtId="0" fontId="5" fillId="0" borderId="0" xfId="0" applyFont="1" applyBorder="1" applyAlignment="1">
      <alignment horizontal="left"/>
    </xf>
    <xf numFmtId="0" fontId="5" fillId="0" borderId="0" xfId="0" applyFont="1" applyAlignment="1">
      <alignment/>
    </xf>
    <xf numFmtId="0" fontId="6" fillId="0" borderId="0" xfId="0" applyFont="1" applyAlignment="1">
      <alignment/>
    </xf>
    <xf numFmtId="0" fontId="0" fillId="0" borderId="0" xfId="0" applyFont="1" applyAlignment="1">
      <alignment/>
    </xf>
    <xf numFmtId="2" fontId="5" fillId="0" borderId="0" xfId="0" applyNumberFormat="1" applyFont="1" applyFill="1" applyBorder="1" applyAlignment="1">
      <alignment horizontal="center" vertical="center"/>
    </xf>
    <xf numFmtId="0" fontId="5" fillId="0" borderId="0" xfId="0" applyFont="1" applyAlignment="1">
      <alignment vertical="center"/>
    </xf>
    <xf numFmtId="2" fontId="5" fillId="0" borderId="0" xfId="0" applyNumberFormat="1" applyFont="1" applyBorder="1" applyAlignment="1">
      <alignment horizontal="center" vertical="center"/>
    </xf>
    <xf numFmtId="0" fontId="5" fillId="0" borderId="0" xfId="0" applyFont="1" applyBorder="1" applyAlignment="1">
      <alignment vertical="center"/>
    </xf>
    <xf numFmtId="2" fontId="4" fillId="0" borderId="0" xfId="0" applyNumberFormat="1" applyFont="1" applyBorder="1" applyAlignment="1">
      <alignment horizontal="center" vertical="center"/>
    </xf>
    <xf numFmtId="0" fontId="9" fillId="0" borderId="0" xfId="0" applyFont="1" applyAlignment="1">
      <alignment horizontal="center"/>
    </xf>
    <xf numFmtId="0" fontId="5" fillId="0" borderId="10" xfId="0" applyFont="1" applyBorder="1" applyAlignment="1">
      <alignment/>
    </xf>
    <xf numFmtId="2" fontId="4" fillId="4" borderId="11" xfId="0" applyNumberFormat="1" applyFont="1" applyFill="1" applyBorder="1" applyAlignment="1">
      <alignment horizontal="right" vertical="center"/>
    </xf>
    <xf numFmtId="2" fontId="4" fillId="4" borderId="12" xfId="0" applyNumberFormat="1" applyFont="1" applyFill="1" applyBorder="1" applyAlignment="1">
      <alignment horizontal="right" vertical="center"/>
    </xf>
    <xf numFmtId="0" fontId="7" fillId="0" borderId="13" xfId="0" applyFont="1" applyBorder="1" applyAlignment="1">
      <alignment vertical="center"/>
    </xf>
    <xf numFmtId="0" fontId="7" fillId="0" borderId="14" xfId="0" applyFont="1" applyBorder="1" applyAlignment="1">
      <alignment vertical="center"/>
    </xf>
    <xf numFmtId="49" fontId="7" fillId="0" borderId="13" xfId="0" applyNumberFormat="1" applyFont="1" applyBorder="1" applyAlignment="1">
      <alignment vertical="center"/>
    </xf>
    <xf numFmtId="0" fontId="4" fillId="0" borderId="0" xfId="0" applyFont="1" applyAlignment="1">
      <alignment vertical="center"/>
    </xf>
    <xf numFmtId="0" fontId="0" fillId="0" borderId="15" xfId="0" applyBorder="1" applyAlignment="1">
      <alignment horizontal="left" vertical="center"/>
    </xf>
    <xf numFmtId="0" fontId="0" fillId="0" borderId="0" xfId="0" applyBorder="1" applyAlignment="1">
      <alignment horizontal="left" vertical="center"/>
    </xf>
    <xf numFmtId="0" fontId="5" fillId="0" borderId="0" xfId="0" applyFont="1" applyBorder="1" applyAlignment="1">
      <alignment horizontal="left" vertical="center"/>
    </xf>
    <xf numFmtId="0" fontId="7" fillId="0" borderId="0" xfId="0" applyFont="1" applyFill="1" applyBorder="1" applyAlignment="1">
      <alignment horizontal="left" vertical="center"/>
    </xf>
    <xf numFmtId="0" fontId="5" fillId="0" borderId="0" xfId="0" applyFont="1" applyAlignment="1">
      <alignment horizontal="left" vertical="center"/>
    </xf>
    <xf numFmtId="0" fontId="0" fillId="0" borderId="0" xfId="0" applyAlignment="1">
      <alignment horizontal="right" vertical="center"/>
    </xf>
    <xf numFmtId="0" fontId="6"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vertical="center"/>
    </xf>
    <xf numFmtId="0" fontId="5" fillId="0" borderId="0" xfId="0" applyFont="1" applyAlignment="1">
      <alignment horizontal="center" vertical="center"/>
    </xf>
    <xf numFmtId="2" fontId="5" fillId="0" borderId="0" xfId="0" applyNumberFormat="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2" fontId="5" fillId="0" borderId="0" xfId="0" applyNumberFormat="1" applyFont="1" applyAlignment="1">
      <alignment horizontal="right" vertical="center"/>
    </xf>
    <xf numFmtId="2" fontId="4" fillId="0" borderId="0" xfId="0" applyNumberFormat="1" applyFont="1" applyAlignment="1">
      <alignment horizontal="right" vertical="center"/>
    </xf>
    <xf numFmtId="0" fontId="7" fillId="0" borderId="0" xfId="0" applyFont="1" applyFill="1" applyBorder="1" applyAlignment="1">
      <alignment vertical="center"/>
    </xf>
    <xf numFmtId="2" fontId="4" fillId="0" borderId="0" xfId="0" applyNumberFormat="1" applyFont="1" applyFill="1" applyBorder="1" applyAlignment="1">
      <alignment horizontal="right" vertical="center"/>
    </xf>
    <xf numFmtId="0" fontId="1" fillId="32" borderId="16" xfId="0" applyFont="1" applyFill="1" applyBorder="1" applyAlignment="1">
      <alignment horizontal="left" vertical="center"/>
    </xf>
    <xf numFmtId="0" fontId="1" fillId="32" borderId="17" xfId="0" applyFont="1" applyFill="1" applyBorder="1" applyAlignment="1">
      <alignment horizontal="left" vertical="center"/>
    </xf>
    <xf numFmtId="0" fontId="1" fillId="32" borderId="18" xfId="0" applyFont="1" applyFill="1" applyBorder="1" applyAlignment="1">
      <alignment horizontal="left" vertical="center"/>
    </xf>
    <xf numFmtId="0" fontId="17" fillId="0" borderId="0" xfId="0" applyFont="1" applyAlignment="1">
      <alignment/>
    </xf>
    <xf numFmtId="0" fontId="3" fillId="0" borderId="0" xfId="0" applyFont="1" applyAlignment="1">
      <alignment/>
    </xf>
    <xf numFmtId="2" fontId="4" fillId="33" borderId="19" xfId="0" applyNumberFormat="1" applyFont="1" applyFill="1" applyBorder="1" applyAlignment="1">
      <alignment horizontal="right" vertical="center"/>
    </xf>
    <xf numFmtId="0" fontId="0" fillId="0" borderId="10" xfId="0" applyBorder="1" applyAlignment="1">
      <alignment horizontal="right" vertical="center"/>
    </xf>
    <xf numFmtId="0" fontId="0" fillId="0" borderId="0" xfId="0" applyBorder="1" applyAlignment="1">
      <alignment horizontal="right" vertical="center"/>
    </xf>
    <xf numFmtId="0" fontId="0" fillId="0" borderId="0" xfId="0" applyFill="1" applyBorder="1" applyAlignment="1">
      <alignment horizontal="left" vertical="center"/>
    </xf>
    <xf numFmtId="0" fontId="0" fillId="34" borderId="20" xfId="0" applyFill="1" applyBorder="1" applyAlignment="1">
      <alignment horizontal="left" vertical="center"/>
    </xf>
    <xf numFmtId="0" fontId="0" fillId="34" borderId="21" xfId="0" applyFill="1" applyBorder="1" applyAlignment="1">
      <alignment horizontal="left" vertical="center"/>
    </xf>
    <xf numFmtId="2" fontId="1" fillId="32" borderId="22" xfId="0" applyNumberFormat="1" applyFont="1" applyFill="1" applyBorder="1" applyAlignment="1">
      <alignment horizontal="center" vertical="center"/>
    </xf>
    <xf numFmtId="2" fontId="4" fillId="33" borderId="19" xfId="0" applyNumberFormat="1" applyFont="1" applyFill="1" applyBorder="1" applyAlignment="1">
      <alignment horizontal="center"/>
    </xf>
    <xf numFmtId="0" fontId="4" fillId="33" borderId="23" xfId="0" applyFont="1" applyFill="1" applyBorder="1" applyAlignment="1">
      <alignment horizontal="center"/>
    </xf>
    <xf numFmtId="0" fontId="4" fillId="34" borderId="21" xfId="0" applyFont="1" applyFill="1" applyBorder="1" applyAlignment="1">
      <alignment horizontal="left" vertical="center"/>
    </xf>
    <xf numFmtId="0" fontId="5" fillId="34" borderId="17" xfId="0" applyFont="1" applyFill="1" applyBorder="1" applyAlignment="1">
      <alignment horizontal="left" vertical="center"/>
    </xf>
    <xf numFmtId="2" fontId="4" fillId="4" borderId="24" xfId="0" applyNumberFormat="1" applyFont="1" applyFill="1" applyBorder="1" applyAlignment="1">
      <alignment horizontal="right" vertical="center"/>
    </xf>
    <xf numFmtId="0" fontId="7" fillId="0" borderId="25" xfId="0" applyFont="1" applyBorder="1" applyAlignment="1">
      <alignment vertical="center"/>
    </xf>
    <xf numFmtId="2" fontId="4" fillId="4" borderId="26" xfId="0" applyNumberFormat="1" applyFont="1" applyFill="1" applyBorder="1" applyAlignment="1">
      <alignment horizontal="center" vertical="center"/>
    </xf>
    <xf numFmtId="2" fontId="4" fillId="4" borderId="11" xfId="0" applyNumberFormat="1" applyFont="1" applyFill="1" applyBorder="1" applyAlignment="1">
      <alignment horizontal="center" vertical="center"/>
    </xf>
    <xf numFmtId="2" fontId="4" fillId="4" borderId="12" xfId="0" applyNumberFormat="1" applyFont="1" applyFill="1" applyBorder="1" applyAlignment="1">
      <alignment horizontal="center" vertical="center"/>
    </xf>
    <xf numFmtId="0" fontId="0" fillId="34" borderId="16" xfId="0" applyFill="1" applyBorder="1" applyAlignment="1">
      <alignment vertical="center"/>
    </xf>
    <xf numFmtId="0" fontId="0" fillId="34" borderId="17" xfId="0" applyFill="1" applyBorder="1" applyAlignment="1">
      <alignment vertical="center"/>
    </xf>
    <xf numFmtId="0" fontId="7" fillId="35" borderId="23" xfId="0" applyFont="1" applyFill="1" applyBorder="1" applyAlignment="1">
      <alignment horizontal="center"/>
    </xf>
    <xf numFmtId="0" fontId="5" fillId="0" borderId="0" xfId="0" applyFont="1" applyAlignment="1">
      <alignment vertical="top" wrapText="1" readingOrder="1"/>
    </xf>
    <xf numFmtId="49" fontId="5" fillId="0" borderId="0" xfId="0" applyNumberFormat="1" applyFont="1" applyAlignment="1">
      <alignment vertical="top" wrapText="1" readingOrder="1"/>
    </xf>
    <xf numFmtId="0" fontId="5" fillId="0" borderId="0" xfId="0" applyNumberFormat="1" applyFont="1" applyAlignment="1">
      <alignment vertical="top" wrapText="1" readingOrder="1"/>
    </xf>
    <xf numFmtId="0" fontId="7" fillId="0" borderId="0" xfId="0" applyNumberFormat="1" applyFont="1" applyAlignment="1">
      <alignment vertical="top" wrapText="1" readingOrder="1"/>
    </xf>
    <xf numFmtId="0" fontId="0" fillId="0" borderId="0" xfId="0" applyAlignment="1">
      <alignment/>
    </xf>
    <xf numFmtId="0" fontId="0" fillId="0" borderId="0" xfId="0" applyNumberFormat="1" applyFont="1" applyAlignment="1">
      <alignment horizontal="center" wrapText="1" readingOrder="1"/>
    </xf>
    <xf numFmtId="0" fontId="5" fillId="0" borderId="0" xfId="0" applyFont="1" applyAlignment="1">
      <alignment/>
    </xf>
    <xf numFmtId="0" fontId="7" fillId="36" borderId="27" xfId="0" applyFont="1" applyFill="1" applyBorder="1" applyAlignment="1">
      <alignment vertical="center"/>
    </xf>
    <xf numFmtId="2" fontId="4" fillId="36" borderId="24" xfId="0" applyNumberFormat="1" applyFont="1" applyFill="1" applyBorder="1" applyAlignment="1">
      <alignment horizontal="center" vertical="center"/>
    </xf>
    <xf numFmtId="0" fontId="5" fillId="0" borderId="0" xfId="0" applyNumberFormat="1" applyFont="1" applyAlignment="1">
      <alignment vertical="top" wrapText="1" readingOrder="1"/>
    </xf>
    <xf numFmtId="0" fontId="5" fillId="0" borderId="0" xfId="0" applyFont="1" applyAlignment="1">
      <alignment vertical="top" wrapText="1" readingOrder="1"/>
    </xf>
    <xf numFmtId="0" fontId="22" fillId="0" borderId="0" xfId="0" applyFont="1" applyAlignment="1">
      <alignment horizontal="right" vertical="center" wrapText="1"/>
    </xf>
    <xf numFmtId="0" fontId="7" fillId="0" borderId="28" xfId="0" applyFont="1" applyBorder="1" applyAlignment="1">
      <alignment vertical="center"/>
    </xf>
    <xf numFmtId="2" fontId="4" fillId="4" borderId="29" xfId="0" applyNumberFormat="1" applyFont="1" applyFill="1" applyBorder="1" applyAlignment="1">
      <alignment horizontal="right" vertical="center"/>
    </xf>
    <xf numFmtId="0" fontId="1" fillId="32" borderId="30" xfId="0" applyFont="1" applyFill="1" applyBorder="1" applyAlignment="1">
      <alignment horizontal="left" vertical="center"/>
    </xf>
    <xf numFmtId="0" fontId="15" fillId="0" borderId="21" xfId="0" applyFont="1" applyFill="1" applyBorder="1" applyAlignment="1">
      <alignment vertical="center"/>
    </xf>
    <xf numFmtId="0" fontId="0" fillId="34" borderId="31" xfId="0" applyFill="1" applyBorder="1" applyAlignment="1">
      <alignment horizontal="left" vertical="center"/>
    </xf>
    <xf numFmtId="0" fontId="0" fillId="34" borderId="32" xfId="0" applyFill="1" applyBorder="1" applyAlignment="1">
      <alignment vertical="center"/>
    </xf>
    <xf numFmtId="0" fontId="0" fillId="34" borderId="33" xfId="0" applyFill="1" applyBorder="1" applyAlignment="1">
      <alignment horizontal="left" vertical="center"/>
    </xf>
    <xf numFmtId="0" fontId="0" fillId="34" borderId="30" xfId="0" applyFill="1" applyBorder="1" applyAlignment="1">
      <alignment vertical="center"/>
    </xf>
    <xf numFmtId="2" fontId="1" fillId="32" borderId="34" xfId="0" applyNumberFormat="1" applyFont="1" applyFill="1" applyBorder="1" applyAlignment="1">
      <alignment horizontal="center" vertical="center"/>
    </xf>
    <xf numFmtId="0" fontId="0" fillId="0" borderId="35" xfId="0" applyFill="1" applyBorder="1" applyAlignment="1">
      <alignment horizontal="left" vertical="center"/>
    </xf>
    <xf numFmtId="0" fontId="0" fillId="0" borderId="35" xfId="0" applyFill="1" applyBorder="1" applyAlignment="1">
      <alignment vertical="center"/>
    </xf>
    <xf numFmtId="2" fontId="1" fillId="0" borderId="35" xfId="0" applyNumberFormat="1" applyFont="1" applyFill="1" applyBorder="1" applyAlignment="1">
      <alignment horizontal="center" vertical="center"/>
    </xf>
    <xf numFmtId="187" fontId="4" fillId="33" borderId="36" xfId="0" applyNumberFormat="1" applyFont="1" applyFill="1" applyBorder="1" applyAlignment="1">
      <alignment horizontal="center" vertical="center"/>
    </xf>
    <xf numFmtId="0" fontId="8" fillId="35" borderId="19" xfId="0" applyFont="1" applyFill="1" applyBorder="1" applyAlignment="1">
      <alignment horizontal="center"/>
    </xf>
    <xf numFmtId="0" fontId="8" fillId="35" borderId="37" xfId="0" applyFont="1" applyFill="1" applyBorder="1" applyAlignment="1">
      <alignment horizontal="center"/>
    </xf>
    <xf numFmtId="0" fontId="8" fillId="35" borderId="36" xfId="0" applyFont="1" applyFill="1" applyBorder="1" applyAlignment="1">
      <alignment horizontal="center"/>
    </xf>
    <xf numFmtId="0" fontId="8" fillId="32" borderId="19" xfId="0" applyFont="1" applyFill="1" applyBorder="1" applyAlignment="1">
      <alignment horizontal="center"/>
    </xf>
    <xf numFmtId="0" fontId="8" fillId="32" borderId="37" xfId="0" applyFont="1" applyFill="1" applyBorder="1" applyAlignment="1">
      <alignment horizontal="center"/>
    </xf>
    <xf numFmtId="0" fontId="8" fillId="32" borderId="36" xfId="0" applyFont="1" applyFill="1" applyBorder="1" applyAlignment="1">
      <alignment horizontal="center"/>
    </xf>
    <xf numFmtId="0" fontId="9" fillId="35" borderId="19" xfId="0" applyFont="1" applyFill="1" applyBorder="1" applyAlignment="1">
      <alignment horizontal="center"/>
    </xf>
    <xf numFmtId="0" fontId="9" fillId="35" borderId="37" xfId="0" applyFont="1" applyFill="1" applyBorder="1" applyAlignment="1">
      <alignment horizontal="center"/>
    </xf>
    <xf numFmtId="0" fontId="9" fillId="35" borderId="36" xfId="0" applyFont="1" applyFill="1" applyBorder="1" applyAlignment="1">
      <alignment horizontal="center"/>
    </xf>
    <xf numFmtId="0" fontId="7" fillId="4" borderId="38" xfId="0" applyFont="1" applyFill="1" applyBorder="1" applyAlignment="1">
      <alignment horizontal="left" vertical="center"/>
    </xf>
    <xf numFmtId="0" fontId="10" fillId="0" borderId="39" xfId="0" applyFont="1" applyBorder="1" applyAlignment="1">
      <alignment vertical="center"/>
    </xf>
    <xf numFmtId="0" fontId="10" fillId="0" borderId="40" xfId="0" applyFont="1" applyBorder="1" applyAlignment="1">
      <alignment vertical="center"/>
    </xf>
    <xf numFmtId="0" fontId="4" fillId="35" borderId="19" xfId="0" applyFont="1" applyFill="1" applyBorder="1" applyAlignment="1">
      <alignment horizontal="center"/>
    </xf>
    <xf numFmtId="0" fontId="0" fillId="35" borderId="36" xfId="0" applyFill="1" applyBorder="1" applyAlignment="1">
      <alignment horizontal="center"/>
    </xf>
    <xf numFmtId="0" fontId="10" fillId="4" borderId="39" xfId="0" applyFont="1" applyFill="1" applyBorder="1" applyAlignment="1">
      <alignment horizontal="left" vertical="center"/>
    </xf>
    <xf numFmtId="0" fontId="6" fillId="35" borderId="19" xfId="0" applyFont="1" applyFill="1" applyBorder="1" applyAlignment="1">
      <alignment horizontal="center" vertical="center"/>
    </xf>
    <xf numFmtId="0" fontId="0" fillId="35" borderId="37" xfId="0" applyFill="1" applyBorder="1" applyAlignment="1">
      <alignment horizontal="center" vertical="center"/>
    </xf>
    <xf numFmtId="0" fontId="0" fillId="35" borderId="36" xfId="0" applyFill="1" applyBorder="1" applyAlignment="1">
      <alignment horizontal="center" vertical="center"/>
    </xf>
    <xf numFmtId="0" fontId="4" fillId="35" borderId="41" xfId="0" applyFont="1" applyFill="1" applyBorder="1" applyAlignment="1">
      <alignment horizontal="center" vertical="center" wrapText="1"/>
    </xf>
    <xf numFmtId="0" fontId="0" fillId="35" borderId="42" xfId="0" applyFill="1" applyBorder="1" applyAlignment="1">
      <alignment horizontal="center" vertical="center" wrapText="1"/>
    </xf>
    <xf numFmtId="0" fontId="0" fillId="35" borderId="43" xfId="0" applyFill="1" applyBorder="1" applyAlignment="1">
      <alignment horizontal="center" vertical="center" wrapText="1"/>
    </xf>
    <xf numFmtId="0" fontId="0" fillId="35" borderId="44" xfId="0" applyFill="1" applyBorder="1" applyAlignment="1">
      <alignment horizontal="center" vertical="center" wrapText="1"/>
    </xf>
    <xf numFmtId="0" fontId="4" fillId="34" borderId="45" xfId="0" applyFont="1" applyFill="1" applyBorder="1" applyAlignment="1">
      <alignment horizontal="left" vertical="center"/>
    </xf>
    <xf numFmtId="0" fontId="0" fillId="34" borderId="18" xfId="0" applyFill="1" applyBorder="1" applyAlignment="1">
      <alignment horizontal="left" vertical="center"/>
    </xf>
    <xf numFmtId="0" fontId="4" fillId="32" borderId="43" xfId="0" applyFont="1" applyFill="1" applyBorder="1" applyAlignment="1">
      <alignment horizontal="left" vertical="center"/>
    </xf>
    <xf numFmtId="0" fontId="5" fillId="32" borderId="46" xfId="0" applyFont="1" applyFill="1" applyBorder="1" applyAlignment="1">
      <alignment horizontal="left" vertical="center"/>
    </xf>
    <xf numFmtId="0" fontId="5" fillId="32" borderId="44" xfId="0" applyFont="1" applyFill="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center" vertical="center"/>
    </xf>
    <xf numFmtId="2" fontId="1" fillId="32" borderId="47" xfId="0" applyNumberFormat="1" applyFont="1" applyFill="1" applyBorder="1" applyAlignment="1">
      <alignment horizontal="right" vertical="center"/>
    </xf>
    <xf numFmtId="0" fontId="0" fillId="32" borderId="38" xfId="0" applyFill="1" applyBorder="1" applyAlignment="1">
      <alignment horizontal="right" vertical="center"/>
    </xf>
    <xf numFmtId="0" fontId="0" fillId="34" borderId="13" xfId="0" applyFill="1" applyBorder="1" applyAlignment="1">
      <alignment horizontal="left" vertical="center"/>
    </xf>
    <xf numFmtId="0" fontId="0" fillId="34" borderId="47" xfId="0" applyFill="1" applyBorder="1" applyAlignment="1">
      <alignment horizontal="left" vertical="center"/>
    </xf>
    <xf numFmtId="0" fontId="4" fillId="0" borderId="0" xfId="0" applyFont="1" applyAlignment="1">
      <alignment horizontal="right" vertical="center"/>
    </xf>
    <xf numFmtId="0" fontId="3" fillId="33" borderId="41" xfId="0" applyFont="1" applyFill="1" applyBorder="1" applyAlignment="1">
      <alignment horizontal="center"/>
    </xf>
    <xf numFmtId="0" fontId="0" fillId="0" borderId="35" xfId="0" applyBorder="1" applyAlignment="1">
      <alignment horizontal="center"/>
    </xf>
    <xf numFmtId="0" fontId="4" fillId="32" borderId="19" xfId="0" applyFont="1" applyFill="1" applyBorder="1" applyAlignment="1">
      <alignment horizontal="left" vertical="center"/>
    </xf>
    <xf numFmtId="0" fontId="0" fillId="0" borderId="37" xfId="0" applyBorder="1" applyAlignment="1">
      <alignment horizontal="left" vertical="center"/>
    </xf>
    <xf numFmtId="0" fontId="26" fillId="33" borderId="43" xfId="0" applyFont="1" applyFill="1" applyBorder="1" applyAlignment="1">
      <alignment horizontal="center" vertical="center"/>
    </xf>
    <xf numFmtId="0" fontId="4" fillId="34" borderId="20" xfId="0" applyFont="1" applyFill="1" applyBorder="1" applyAlignment="1">
      <alignment horizontal="left" vertical="center"/>
    </xf>
    <xf numFmtId="0" fontId="0" fillId="34" borderId="16" xfId="0" applyFill="1" applyBorder="1" applyAlignment="1">
      <alignment horizontal="left" vertical="center"/>
    </xf>
    <xf numFmtId="0" fontId="3" fillId="35" borderId="19" xfId="0" applyFont="1" applyFill="1"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2" fontId="6" fillId="35" borderId="19" xfId="0" applyNumberFormat="1" applyFont="1" applyFill="1" applyBorder="1" applyAlignment="1">
      <alignment horizontal="center" vertical="center"/>
    </xf>
    <xf numFmtId="0" fontId="5" fillId="0" borderId="0" xfId="0" applyFont="1" applyAlignment="1">
      <alignment/>
    </xf>
    <xf numFmtId="0" fontId="0" fillId="0" borderId="0" xfId="0" applyAlignment="1">
      <alignment/>
    </xf>
    <xf numFmtId="0" fontId="0" fillId="0" borderId="48" xfId="0" applyBorder="1" applyAlignment="1">
      <alignment/>
    </xf>
    <xf numFmtId="0" fontId="5" fillId="32" borderId="34" xfId="0" applyFont="1" applyFill="1" applyBorder="1" applyAlignment="1">
      <alignment horizontal="center" vertical="center" wrapText="1"/>
    </xf>
    <xf numFmtId="0" fontId="0" fillId="32" borderId="49" xfId="0" applyFill="1" applyBorder="1" applyAlignment="1">
      <alignment horizontal="center" vertical="center" wrapText="1"/>
    </xf>
    <xf numFmtId="0" fontId="6" fillId="0" borderId="0" xfId="0" applyFont="1" applyAlignment="1">
      <alignment/>
    </xf>
    <xf numFmtId="0" fontId="13" fillId="0" borderId="0" xfId="0" applyFont="1" applyAlignment="1">
      <alignment horizontal="center" vertical="center"/>
    </xf>
    <xf numFmtId="0" fontId="0" fillId="0" borderId="36" xfId="0" applyBorder="1" applyAlignment="1">
      <alignment/>
    </xf>
    <xf numFmtId="0" fontId="0" fillId="34" borderId="25" xfId="0" applyFont="1" applyFill="1" applyBorder="1" applyAlignment="1">
      <alignment horizontal="left" vertical="center"/>
    </xf>
    <xf numFmtId="0" fontId="0" fillId="34" borderId="50" xfId="0" applyFill="1" applyBorder="1" applyAlignment="1">
      <alignment horizontal="left" vertical="center"/>
    </xf>
    <xf numFmtId="2" fontId="1" fillId="32" borderId="50" xfId="0" applyNumberFormat="1" applyFont="1" applyFill="1" applyBorder="1" applyAlignment="1">
      <alignment horizontal="right" vertical="center"/>
    </xf>
    <xf numFmtId="0" fontId="0" fillId="32" borderId="51" xfId="0" applyFill="1" applyBorder="1" applyAlignment="1">
      <alignment horizontal="right" vertical="center"/>
    </xf>
    <xf numFmtId="0" fontId="0" fillId="34" borderId="21" xfId="0" applyFill="1" applyBorder="1" applyAlignment="1">
      <alignment horizontal="left" vertical="center"/>
    </xf>
    <xf numFmtId="0" fontId="0" fillId="34" borderId="39" xfId="0" applyFill="1" applyBorder="1" applyAlignment="1">
      <alignment horizontal="left" vertical="center"/>
    </xf>
    <xf numFmtId="0" fontId="0" fillId="34" borderId="45" xfId="0" applyFill="1"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2" fontId="1" fillId="32" borderId="54" xfId="0" applyNumberFormat="1" applyFont="1" applyFill="1" applyBorder="1" applyAlignment="1">
      <alignment horizontal="right" vertical="center"/>
    </xf>
    <xf numFmtId="0" fontId="0" fillId="0" borderId="55" xfId="0" applyBorder="1" applyAlignment="1">
      <alignment horizontal="right" vertical="center"/>
    </xf>
    <xf numFmtId="0" fontId="0" fillId="34" borderId="28" xfId="0" applyFill="1" applyBorder="1" applyAlignment="1">
      <alignment horizontal="left" vertical="center"/>
    </xf>
    <xf numFmtId="0" fontId="0" fillId="34" borderId="56" xfId="0" applyFill="1" applyBorder="1" applyAlignment="1">
      <alignment horizontal="left" vertical="center"/>
    </xf>
    <xf numFmtId="2" fontId="1" fillId="32" borderId="56" xfId="0" applyNumberFormat="1" applyFont="1" applyFill="1" applyBorder="1" applyAlignment="1">
      <alignment horizontal="right" vertical="center"/>
    </xf>
    <xf numFmtId="0" fontId="0" fillId="32" borderId="57" xfId="0" applyFill="1" applyBorder="1" applyAlignment="1">
      <alignment horizontal="right" vertical="center"/>
    </xf>
    <xf numFmtId="0" fontId="0" fillId="0" borderId="46" xfId="0" applyBorder="1" applyAlignment="1">
      <alignment horizontal="center" vertical="center"/>
    </xf>
    <xf numFmtId="0" fontId="0" fillId="0" borderId="34" xfId="0" applyFill="1" applyBorder="1" applyAlignment="1">
      <alignment horizontal="center" vertical="center"/>
    </xf>
    <xf numFmtId="0" fontId="0" fillId="0" borderId="58" xfId="0" applyFill="1" applyBorder="1" applyAlignment="1">
      <alignment horizontal="center" vertical="center"/>
    </xf>
    <xf numFmtId="0" fontId="0" fillId="0" borderId="49" xfId="0"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57150</xdr:rowOff>
    </xdr:from>
    <xdr:to>
      <xdr:col>0</xdr:col>
      <xdr:colOff>762000</xdr:colOff>
      <xdr:row>0</xdr:row>
      <xdr:rowOff>600075</xdr:rowOff>
    </xdr:to>
    <xdr:pic>
      <xdr:nvPicPr>
        <xdr:cNvPr id="1" name="Picture 2" descr="New Image LOGO"/>
        <xdr:cNvPicPr preferRelativeResize="1">
          <a:picLocks noChangeAspect="1"/>
        </xdr:cNvPicPr>
      </xdr:nvPicPr>
      <xdr:blipFill>
        <a:blip r:embed="rId1"/>
        <a:stretch>
          <a:fillRect/>
        </a:stretch>
      </xdr:blipFill>
      <xdr:spPr>
        <a:xfrm>
          <a:off x="76200" y="57150"/>
          <a:ext cx="68580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1</xdr:row>
      <xdr:rowOff>19050</xdr:rowOff>
    </xdr:from>
    <xdr:to>
      <xdr:col>11</xdr:col>
      <xdr:colOff>904875</xdr:colOff>
      <xdr:row>3</xdr:row>
      <xdr:rowOff>152400</xdr:rowOff>
    </xdr:to>
    <xdr:pic>
      <xdr:nvPicPr>
        <xdr:cNvPr id="1" name="Picture 2"/>
        <xdr:cNvPicPr preferRelativeResize="1">
          <a:picLocks noChangeAspect="1"/>
        </xdr:cNvPicPr>
      </xdr:nvPicPr>
      <xdr:blipFill>
        <a:blip r:embed="rId1"/>
        <a:stretch>
          <a:fillRect/>
        </a:stretch>
      </xdr:blipFill>
      <xdr:spPr>
        <a:xfrm>
          <a:off x="6934200" y="104775"/>
          <a:ext cx="8858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27"/>
  <sheetViews>
    <sheetView tabSelected="1" zoomScalePageLayoutView="0" workbookViewId="0" topLeftCell="A1">
      <selection activeCell="A1" sqref="A1"/>
    </sheetView>
  </sheetViews>
  <sheetFormatPr defaultColWidth="9.140625" defaultRowHeight="12.75"/>
  <cols>
    <col min="1" max="1" width="112.00390625" style="75" customWidth="1"/>
    <col min="2" max="2" width="2.7109375" style="0" customWidth="1"/>
  </cols>
  <sheetData>
    <row r="1" ht="48.75" customHeight="1">
      <c r="A1" s="82" t="s">
        <v>58</v>
      </c>
    </row>
    <row r="2" ht="72" customHeight="1">
      <c r="A2" s="74" t="s">
        <v>59</v>
      </c>
    </row>
    <row r="3" ht="68.25" customHeight="1">
      <c r="A3" s="73" t="s">
        <v>52</v>
      </c>
    </row>
    <row r="4" ht="66.75" customHeight="1">
      <c r="A4" s="73" t="s">
        <v>68</v>
      </c>
    </row>
    <row r="5" ht="52.5" customHeight="1">
      <c r="A5" s="73" t="s">
        <v>46</v>
      </c>
    </row>
    <row r="6" ht="21.75" customHeight="1">
      <c r="A6" s="74" t="s">
        <v>51</v>
      </c>
    </row>
    <row r="7" ht="47.25" customHeight="1">
      <c r="A7" s="80" t="s">
        <v>57</v>
      </c>
    </row>
    <row r="8" ht="36" customHeight="1">
      <c r="A8" s="73" t="s">
        <v>49</v>
      </c>
    </row>
    <row r="9" ht="97.5" customHeight="1">
      <c r="A9" s="73" t="s">
        <v>50</v>
      </c>
    </row>
    <row r="10" ht="38.25" customHeight="1">
      <c r="A10" s="73" t="s">
        <v>69</v>
      </c>
    </row>
    <row r="11" ht="36" customHeight="1">
      <c r="A11" s="73" t="s">
        <v>70</v>
      </c>
    </row>
    <row r="12" ht="52.5" customHeight="1">
      <c r="A12" s="73" t="s">
        <v>71</v>
      </c>
    </row>
    <row r="13" ht="64.5" customHeight="1">
      <c r="A13" s="80" t="s">
        <v>72</v>
      </c>
    </row>
    <row r="14" ht="51" customHeight="1">
      <c r="A14" s="73" t="s">
        <v>47</v>
      </c>
    </row>
    <row r="15" ht="52.5" customHeight="1">
      <c r="A15" s="73" t="s">
        <v>48</v>
      </c>
    </row>
    <row r="16" ht="33" customHeight="1">
      <c r="A16" s="73" t="s">
        <v>73</v>
      </c>
    </row>
    <row r="17" ht="3" customHeight="1">
      <c r="A17" s="76"/>
    </row>
    <row r="18" ht="15">
      <c r="A18" s="72"/>
    </row>
    <row r="19" ht="15">
      <c r="A19" s="81"/>
    </row>
    <row r="20" ht="15">
      <c r="A20" s="71"/>
    </row>
    <row r="21" ht="15">
      <c r="A21" s="71"/>
    </row>
    <row r="22" ht="15">
      <c r="A22" s="71"/>
    </row>
    <row r="23" ht="15">
      <c r="A23" s="77"/>
    </row>
    <row r="24" ht="15">
      <c r="A24" s="77"/>
    </row>
    <row r="25" ht="15">
      <c r="A25" s="77"/>
    </row>
    <row r="26" ht="15">
      <c r="A26" s="77"/>
    </row>
    <row r="27" ht="15">
      <c r="A27" s="77"/>
    </row>
  </sheetData>
  <sheetProtection password="CA33" sheet="1" objects="1" scenarios="1" selectLockedCells="1"/>
  <printOptions/>
  <pageMargins left="0.63" right="0.48" top="0.86" bottom="0.86" header="0.5" footer="0.5"/>
  <pageSetup fitToHeight="1" fitToWidth="1" horizontalDpi="300" verticalDpi="300" orientation="portrait" paperSize="9" scale="78" r:id="rId2"/>
  <headerFooter alignWithMargins="0">
    <oddFooter>&amp;C© Nottsbc.org   Original spreadsheet design by Paul Tipple and John Neal</oddFooter>
  </headerFooter>
  <rowBreaks count="1" manualBreakCount="1">
    <brk id="13" max="0" man="1"/>
  </rowBreaks>
  <drawing r:id="rId1"/>
</worksheet>
</file>

<file path=xl/worksheets/sheet2.xml><?xml version="1.0" encoding="utf-8"?>
<worksheet xmlns="http://schemas.openxmlformats.org/spreadsheetml/2006/main" xmlns:r="http://schemas.openxmlformats.org/officeDocument/2006/relationships">
  <sheetPr>
    <tabColor indexed="42"/>
  </sheetPr>
  <dimension ref="A2:P59"/>
  <sheetViews>
    <sheetView zoomScalePageLayoutView="0" workbookViewId="0" topLeftCell="A1">
      <selection activeCell="A12" sqref="A12"/>
    </sheetView>
  </sheetViews>
  <sheetFormatPr defaultColWidth="9.140625" defaultRowHeight="12.75"/>
  <cols>
    <col min="1" max="1" width="45.7109375" style="0" customWidth="1"/>
    <col min="2" max="2" width="13.140625" style="0" customWidth="1"/>
    <col min="3" max="3" width="3.28125" style="0" customWidth="1"/>
    <col min="4" max="4" width="31.421875" style="0" customWidth="1"/>
    <col min="5" max="5" width="14.00390625" style="0" customWidth="1"/>
    <col min="6" max="6" width="15.28125" style="0" customWidth="1"/>
    <col min="7" max="7" width="16.421875" style="0" customWidth="1"/>
    <col min="9" max="9" width="24.140625" style="0" bestFit="1" customWidth="1"/>
  </cols>
  <sheetData>
    <row r="1" ht="6.75" customHeight="1" thickBot="1"/>
    <row r="2" spans="1:9" ht="21" thickBot="1">
      <c r="A2" s="102" t="s">
        <v>15</v>
      </c>
      <c r="B2" s="103"/>
      <c r="C2" s="103"/>
      <c r="D2" s="103"/>
      <c r="E2" s="104"/>
      <c r="F2" s="22"/>
      <c r="G2" s="22"/>
      <c r="H2" s="6"/>
      <c r="I2" s="6"/>
    </row>
    <row r="3" ht="6" customHeight="1"/>
    <row r="4" spans="1:10" s="18" customFormat="1" ht="19.5" customHeight="1">
      <c r="A4" s="29" t="s">
        <v>4</v>
      </c>
      <c r="B4" s="105" t="s">
        <v>45</v>
      </c>
      <c r="C4" s="110"/>
      <c r="D4" s="110"/>
      <c r="E4" s="110"/>
      <c r="F4" s="30"/>
      <c r="G4" s="31"/>
      <c r="H4" s="32"/>
      <c r="I4" s="32"/>
      <c r="J4" s="32"/>
    </row>
    <row r="5" spans="1:10" s="18" customFormat="1" ht="19.5" customHeight="1">
      <c r="A5" s="29" t="s">
        <v>5</v>
      </c>
      <c r="B5" s="105" t="s">
        <v>18</v>
      </c>
      <c r="C5" s="110"/>
      <c r="D5" s="110"/>
      <c r="E5" s="110"/>
      <c r="F5" s="30"/>
      <c r="G5" s="31"/>
      <c r="H5" s="32"/>
      <c r="I5" s="32"/>
      <c r="J5" s="32"/>
    </row>
    <row r="6" spans="1:10" s="18" customFormat="1" ht="19.5" customHeight="1">
      <c r="A6" s="29" t="s">
        <v>6</v>
      </c>
      <c r="B6" s="105" t="s">
        <v>19</v>
      </c>
      <c r="C6" s="106"/>
      <c r="D6" s="107"/>
      <c r="E6" s="33"/>
      <c r="F6" s="32"/>
      <c r="G6" s="34"/>
      <c r="H6" s="34"/>
      <c r="I6" s="34"/>
      <c r="J6" s="34"/>
    </row>
    <row r="7" s="14" customFormat="1" ht="13.5" customHeight="1" thickBot="1">
      <c r="A7" s="15"/>
    </row>
    <row r="8" spans="1:5" s="14" customFormat="1" ht="21" customHeight="1" thickBot="1">
      <c r="A8" s="111" t="s">
        <v>17</v>
      </c>
      <c r="B8" s="112"/>
      <c r="C8" s="112"/>
      <c r="D8" s="112"/>
      <c r="E8" s="113"/>
    </row>
    <row r="9" s="14" customFormat="1" ht="9" customHeight="1" thickBot="1">
      <c r="A9" s="15"/>
    </row>
    <row r="10" spans="1:5" s="14" customFormat="1" ht="15.75" thickBot="1">
      <c r="A10" s="108" t="s">
        <v>13</v>
      </c>
      <c r="B10" s="109"/>
      <c r="D10" s="114" t="s">
        <v>14</v>
      </c>
      <c r="E10" s="115"/>
    </row>
    <row r="11" spans="1:11" s="14" customFormat="1" ht="20.25" customHeight="1" thickBot="1">
      <c r="A11" s="23"/>
      <c r="B11" s="70" t="s">
        <v>38</v>
      </c>
      <c r="D11" s="116"/>
      <c r="E11" s="117"/>
      <c r="F11" s="16"/>
      <c r="H11" s="13"/>
      <c r="I11" s="13"/>
      <c r="J11" s="13"/>
      <c r="K11" s="13"/>
    </row>
    <row r="12" spans="1:10" s="18" customFormat="1" ht="19.5" customHeight="1">
      <c r="A12" s="28" t="s">
        <v>54</v>
      </c>
      <c r="B12" s="63">
        <v>15</v>
      </c>
      <c r="C12" s="17"/>
      <c r="D12" s="64" t="s">
        <v>74</v>
      </c>
      <c r="E12" s="65">
        <v>0.22</v>
      </c>
      <c r="G12" s="19"/>
      <c r="I12" s="20"/>
      <c r="J12" s="21"/>
    </row>
    <row r="13" spans="1:10" s="18" customFormat="1" ht="19.5" customHeight="1">
      <c r="A13" s="28" t="s">
        <v>55</v>
      </c>
      <c r="B13" s="63">
        <v>0</v>
      </c>
      <c r="C13" s="17"/>
      <c r="D13" s="78"/>
      <c r="E13" s="79"/>
      <c r="G13" s="19"/>
      <c r="I13" s="20"/>
      <c r="J13" s="21"/>
    </row>
    <row r="14" spans="1:10" s="18" customFormat="1" ht="19.5" customHeight="1">
      <c r="A14" s="26" t="s">
        <v>20</v>
      </c>
      <c r="B14" s="24">
        <v>23</v>
      </c>
      <c r="C14" s="17"/>
      <c r="D14" s="26" t="s">
        <v>75</v>
      </c>
      <c r="E14" s="66">
        <v>0.28</v>
      </c>
      <c r="G14" s="19"/>
      <c r="I14" s="20"/>
      <c r="J14" s="21"/>
    </row>
    <row r="15" spans="1:10" s="18" customFormat="1" ht="19.5" customHeight="1">
      <c r="A15" s="26" t="s">
        <v>39</v>
      </c>
      <c r="B15" s="24">
        <v>15</v>
      </c>
      <c r="C15" s="17"/>
      <c r="D15" s="26" t="s">
        <v>76</v>
      </c>
      <c r="E15" s="66">
        <v>0.18</v>
      </c>
      <c r="G15" s="19"/>
      <c r="I15" s="20"/>
      <c r="J15" s="21"/>
    </row>
    <row r="16" spans="1:10" s="18" customFormat="1" ht="19.5" customHeight="1">
      <c r="A16" s="26" t="s">
        <v>41</v>
      </c>
      <c r="B16" s="24">
        <v>0</v>
      </c>
      <c r="C16" s="17"/>
      <c r="D16" s="86" t="s">
        <v>66</v>
      </c>
      <c r="E16" s="66">
        <v>1.6</v>
      </c>
      <c r="G16" s="19"/>
      <c r="I16" s="20"/>
      <c r="J16" s="21"/>
    </row>
    <row r="17" spans="1:10" s="18" customFormat="1" ht="19.5" customHeight="1">
      <c r="A17" s="26" t="s">
        <v>40</v>
      </c>
      <c r="B17" s="24">
        <v>0</v>
      </c>
      <c r="C17" s="17"/>
      <c r="D17" s="26" t="s">
        <v>77</v>
      </c>
      <c r="E17" s="66">
        <v>0.16</v>
      </c>
      <c r="G17" s="19"/>
      <c r="I17" s="20"/>
      <c r="J17" s="21"/>
    </row>
    <row r="18" spans="1:10" s="18" customFormat="1" ht="19.5" customHeight="1">
      <c r="A18" s="26" t="s">
        <v>41</v>
      </c>
      <c r="B18" s="24">
        <v>0</v>
      </c>
      <c r="C18" s="17"/>
      <c r="D18" s="86" t="s">
        <v>66</v>
      </c>
      <c r="E18" s="66">
        <v>1.6</v>
      </c>
      <c r="G18" s="19"/>
      <c r="I18" s="20"/>
      <c r="J18" s="21"/>
    </row>
    <row r="19" spans="1:10" s="18" customFormat="1" ht="19.5" customHeight="1">
      <c r="A19" s="26" t="s">
        <v>31</v>
      </c>
      <c r="B19" s="24">
        <v>5</v>
      </c>
      <c r="C19" s="17"/>
      <c r="D19" s="26" t="s">
        <v>78</v>
      </c>
      <c r="E19" s="66">
        <v>1.6</v>
      </c>
      <c r="G19" s="19"/>
      <c r="I19" s="20"/>
      <c r="J19" s="21"/>
    </row>
    <row r="20" spans="1:10" s="18" customFormat="1" ht="19.5" customHeight="1" thickBot="1">
      <c r="A20" s="83" t="s">
        <v>60</v>
      </c>
      <c r="B20" s="84">
        <v>2</v>
      </c>
      <c r="C20" s="17"/>
      <c r="D20" s="27" t="s">
        <v>79</v>
      </c>
      <c r="E20" s="67">
        <v>1.8</v>
      </c>
      <c r="G20" s="19"/>
      <c r="I20" s="20"/>
      <c r="J20" s="21"/>
    </row>
    <row r="21" spans="1:10" s="18" customFormat="1" ht="19.5" customHeight="1" thickBot="1">
      <c r="A21" s="27" t="s">
        <v>37</v>
      </c>
      <c r="B21" s="25">
        <v>2.5</v>
      </c>
      <c r="C21" s="17"/>
      <c r="G21" s="19"/>
      <c r="I21" s="20"/>
      <c r="J21" s="21"/>
    </row>
    <row r="22" spans="3:10" s="18" customFormat="1" ht="8.25" customHeight="1">
      <c r="C22" s="17"/>
      <c r="D22" s="45"/>
      <c r="E22" s="46"/>
      <c r="G22" s="19"/>
      <c r="I22" s="20"/>
      <c r="J22" s="19"/>
    </row>
    <row r="23" spans="3:10" s="18" customFormat="1" ht="6.75" customHeight="1" thickBot="1">
      <c r="C23" s="17"/>
      <c r="D23" s="45"/>
      <c r="E23" s="46"/>
      <c r="G23" s="19"/>
      <c r="I23" s="20"/>
      <c r="J23" s="19"/>
    </row>
    <row r="24" spans="1:13" ht="21" thickBot="1">
      <c r="A24" s="96" t="str">
        <f>Result!A51</f>
        <v>The glazing to the extension does not comply with L1b by either method.</v>
      </c>
      <c r="B24" s="97"/>
      <c r="C24" s="97"/>
      <c r="D24" s="97"/>
      <c r="E24" s="98"/>
      <c r="J24" s="2"/>
      <c r="M24" s="9"/>
    </row>
    <row r="25" spans="10:16" ht="13.5" thickBot="1">
      <c r="J25" s="2"/>
      <c r="M25" s="10"/>
      <c r="N25" s="2">
        <v>5.3</v>
      </c>
      <c r="O25" s="2">
        <v>4.7</v>
      </c>
      <c r="P25" s="2">
        <v>4.7</v>
      </c>
    </row>
    <row r="26" spans="1:13" ht="21" thickBot="1">
      <c r="A26" s="99" t="s">
        <v>44</v>
      </c>
      <c r="B26" s="100"/>
      <c r="C26" s="100"/>
      <c r="D26" s="100"/>
      <c r="E26" s="101"/>
      <c r="J26" s="2"/>
      <c r="M26" s="9"/>
    </row>
    <row r="27" spans="10:16" ht="12.75">
      <c r="J27" s="2"/>
      <c r="M27" s="11"/>
      <c r="N27" s="5">
        <v>3.3</v>
      </c>
      <c r="O27" s="5">
        <v>3.3</v>
      </c>
      <c r="P27" s="5">
        <v>3</v>
      </c>
    </row>
    <row r="28" spans="10:16" ht="12.75">
      <c r="J28" s="2"/>
      <c r="M28" s="11"/>
      <c r="N28" s="5">
        <v>2.6</v>
      </c>
      <c r="O28" s="5">
        <v>2.9</v>
      </c>
      <c r="P28" s="5">
        <v>2.4</v>
      </c>
    </row>
    <row r="29" spans="10:16" ht="12.75">
      <c r="J29" s="2"/>
      <c r="M29" s="11"/>
      <c r="N29" s="5">
        <v>3.2</v>
      </c>
      <c r="O29" s="5">
        <v>3.1</v>
      </c>
      <c r="P29" s="5">
        <v>2.9</v>
      </c>
    </row>
    <row r="30" spans="10:16" ht="12.75">
      <c r="J30" s="2"/>
      <c r="M30" s="11"/>
      <c r="N30" s="5">
        <v>2.4</v>
      </c>
      <c r="O30" s="5">
        <v>2.6</v>
      </c>
      <c r="P30" s="5">
        <v>2.2</v>
      </c>
    </row>
    <row r="31" spans="10:16" ht="12.75">
      <c r="J31" s="2"/>
      <c r="M31" s="11"/>
      <c r="N31" s="5">
        <v>2.6</v>
      </c>
      <c r="O31" s="5">
        <v>2.6</v>
      </c>
      <c r="P31" s="5">
        <v>2.4</v>
      </c>
    </row>
    <row r="32" spans="10:13" ht="12.75">
      <c r="J32" s="2"/>
      <c r="M32" s="9"/>
    </row>
    <row r="33" spans="10:13" ht="12.75">
      <c r="J33" s="2"/>
      <c r="M33" s="9"/>
    </row>
    <row r="34" spans="10:13" ht="12.75">
      <c r="J34" s="2"/>
      <c r="M34" s="9"/>
    </row>
    <row r="35" spans="10:16" ht="12.75">
      <c r="J35" s="2"/>
      <c r="M35" s="10"/>
      <c r="N35" s="2">
        <v>5.3</v>
      </c>
      <c r="O35" s="2">
        <v>4.7</v>
      </c>
      <c r="P35" s="2">
        <v>4.7</v>
      </c>
    </row>
    <row r="36" spans="10:13" ht="12.75">
      <c r="J36" s="2"/>
      <c r="M36" s="9"/>
    </row>
    <row r="37" spans="10:16" ht="12.75">
      <c r="J37" s="2"/>
      <c r="M37" s="11"/>
      <c r="N37" s="5">
        <v>3.3</v>
      </c>
      <c r="O37" s="5">
        <v>3.3</v>
      </c>
      <c r="P37" s="5">
        <v>3</v>
      </c>
    </row>
    <row r="38" spans="10:16" ht="12.75">
      <c r="J38" s="2"/>
      <c r="M38" s="11"/>
      <c r="N38" s="5">
        <v>2.6</v>
      </c>
      <c r="O38" s="5">
        <v>2.9</v>
      </c>
      <c r="P38" s="5">
        <v>2.4</v>
      </c>
    </row>
    <row r="39" spans="10:16" ht="12.75">
      <c r="J39" s="2"/>
      <c r="M39" s="11"/>
      <c r="N39" s="5">
        <v>3.2</v>
      </c>
      <c r="O39" s="5">
        <v>3.1</v>
      </c>
      <c r="P39" s="5">
        <v>2.9</v>
      </c>
    </row>
    <row r="40" spans="10:16" ht="12.75">
      <c r="J40" s="2"/>
      <c r="M40" s="11"/>
      <c r="N40" s="5">
        <v>2.4</v>
      </c>
      <c r="O40" s="5">
        <v>2.6</v>
      </c>
      <c r="P40" s="5">
        <v>2.2</v>
      </c>
    </row>
    <row r="41" spans="10:16" ht="12.75">
      <c r="J41" s="2"/>
      <c r="M41" s="11"/>
      <c r="N41" s="5">
        <v>2.6</v>
      </c>
      <c r="O41" s="5">
        <v>2.6</v>
      </c>
      <c r="P41" s="5">
        <v>2.4</v>
      </c>
    </row>
    <row r="42" spans="10:13" ht="12.75">
      <c r="J42" s="2"/>
      <c r="M42" s="9"/>
    </row>
    <row r="43" spans="10:13" ht="12.75">
      <c r="J43" s="2"/>
      <c r="M43" s="9"/>
    </row>
    <row r="44" spans="10:13" ht="12.75">
      <c r="J44" s="2"/>
      <c r="M44" s="9"/>
    </row>
    <row r="45" spans="10:13" ht="12.75">
      <c r="J45" s="2"/>
      <c r="M45" s="9"/>
    </row>
    <row r="46" spans="10:13" ht="12.75">
      <c r="J46" s="2"/>
      <c r="M46" s="9"/>
    </row>
    <row r="47" spans="10:13" ht="12.75">
      <c r="J47" s="2"/>
      <c r="M47" s="9"/>
    </row>
    <row r="48" spans="10:13" ht="12.75">
      <c r="J48" s="2"/>
      <c r="M48" s="9"/>
    </row>
    <row r="49" spans="10:13" ht="12.75">
      <c r="J49" s="2"/>
      <c r="M49" s="9"/>
    </row>
    <row r="50" spans="10:13" ht="12.75">
      <c r="J50" s="2"/>
      <c r="M50" s="9"/>
    </row>
    <row r="51" spans="10:13" ht="12.75">
      <c r="J51" s="2"/>
      <c r="M51" s="9"/>
    </row>
    <row r="52" spans="1:13" ht="12.75">
      <c r="A52" s="9"/>
      <c r="B52" s="12"/>
      <c r="C52" s="12"/>
      <c r="D52" s="12"/>
      <c r="E52" s="12"/>
      <c r="F52" s="12"/>
      <c r="G52" s="12"/>
      <c r="H52" s="12"/>
      <c r="I52" s="9"/>
      <c r="J52" s="9"/>
      <c r="K52" s="9"/>
      <c r="L52" s="9"/>
      <c r="M52" s="9"/>
    </row>
    <row r="53" spans="1:13" ht="12.75">
      <c r="A53" s="9"/>
      <c r="B53" s="12"/>
      <c r="C53" s="12"/>
      <c r="D53" s="12"/>
      <c r="E53" s="12"/>
      <c r="F53" s="12"/>
      <c r="G53" s="12"/>
      <c r="H53" s="12"/>
      <c r="I53" s="9"/>
      <c r="J53" s="9"/>
      <c r="K53" s="9"/>
      <c r="L53" s="9"/>
      <c r="M53" s="9"/>
    </row>
    <row r="54" spans="1:13" ht="12.75">
      <c r="A54" s="9"/>
      <c r="B54" s="12"/>
      <c r="C54" s="12"/>
      <c r="D54" s="12"/>
      <c r="E54" s="12"/>
      <c r="F54" s="12"/>
      <c r="G54" s="12"/>
      <c r="H54" s="12"/>
      <c r="I54" s="9"/>
      <c r="J54" s="9"/>
      <c r="K54" s="9"/>
      <c r="L54" s="9"/>
      <c r="M54" s="9"/>
    </row>
    <row r="55" spans="1:13" ht="12.75">
      <c r="A55" s="9"/>
      <c r="B55" s="12"/>
      <c r="C55" s="12"/>
      <c r="D55" s="12"/>
      <c r="E55" s="12"/>
      <c r="F55" s="12"/>
      <c r="G55" s="12"/>
      <c r="H55" s="12"/>
      <c r="I55" s="9"/>
      <c r="J55" s="9"/>
      <c r="K55" s="9"/>
      <c r="L55" s="9"/>
      <c r="M55" s="9"/>
    </row>
    <row r="56" spans="1:13" ht="12.75">
      <c r="A56" s="9"/>
      <c r="B56" s="12"/>
      <c r="C56" s="12"/>
      <c r="D56" s="12"/>
      <c r="E56" s="12"/>
      <c r="F56" s="12"/>
      <c r="G56" s="12"/>
      <c r="H56" s="12"/>
      <c r="I56" s="9"/>
      <c r="J56" s="9"/>
      <c r="K56" s="9"/>
      <c r="L56" s="9"/>
      <c r="M56" s="9"/>
    </row>
    <row r="57" spans="2:8" ht="12.75">
      <c r="B57" s="8">
        <f>IF(B40="*",I40,0)</f>
        <v>0</v>
      </c>
      <c r="C57" s="8"/>
      <c r="D57" s="8">
        <f>IF(D40="*",J40,0)</f>
        <v>0</v>
      </c>
      <c r="E57" s="8">
        <f>IF(E40="*",K40,0)</f>
        <v>0</v>
      </c>
      <c r="F57" s="8">
        <f>IF(F40="*",O40,0)</f>
        <v>0</v>
      </c>
      <c r="G57" s="8">
        <f>IF(G40="*",P40,0)</f>
        <v>0</v>
      </c>
      <c r="H57" s="8"/>
    </row>
    <row r="58" spans="2:8" ht="12.75">
      <c r="B58" s="8">
        <f>IF(B41="*",I41,0)</f>
        <v>0</v>
      </c>
      <c r="C58" s="8"/>
      <c r="D58" s="8">
        <f>IF(D41="*",J41,0)</f>
        <v>0</v>
      </c>
      <c r="E58" s="8">
        <f>IF(E41="*",K41,0)</f>
        <v>0</v>
      </c>
      <c r="F58" s="8">
        <f>IF(F41="*",O41,0)</f>
        <v>0</v>
      </c>
      <c r="G58" s="8">
        <f>IF(G41="*",P41,0)</f>
        <v>0</v>
      </c>
      <c r="H58" s="8"/>
    </row>
    <row r="59" spans="2:8" ht="12.75">
      <c r="B59" s="7">
        <f aca="true" t="shared" si="0" ref="B59:G59">SUM(B52:B58)</f>
        <v>0</v>
      </c>
      <c r="C59" s="7"/>
      <c r="D59" s="7">
        <f t="shared" si="0"/>
        <v>0</v>
      </c>
      <c r="E59" s="7">
        <f t="shared" si="0"/>
        <v>0</v>
      </c>
      <c r="F59" s="7">
        <f t="shared" si="0"/>
        <v>0</v>
      </c>
      <c r="G59" s="7">
        <f t="shared" si="0"/>
        <v>0</v>
      </c>
      <c r="H59" s="7">
        <f>SUM(B59:G59)</f>
        <v>0</v>
      </c>
    </row>
  </sheetData>
  <sheetProtection password="E17F" sheet="1"/>
  <protectedRanges>
    <protectedRange sqref="B4:E6" name="Range1"/>
    <protectedRange sqref="B12:B21" name="Range2"/>
    <protectedRange sqref="E12" name="Range3"/>
    <protectedRange sqref="E14:E20" name="Range4"/>
  </protectedRanges>
  <mergeCells count="9">
    <mergeCell ref="A24:E24"/>
    <mergeCell ref="A26:E26"/>
    <mergeCell ref="A2:E2"/>
    <mergeCell ref="B6:D6"/>
    <mergeCell ref="A10:B10"/>
    <mergeCell ref="B4:E4"/>
    <mergeCell ref="B5:E5"/>
    <mergeCell ref="A8:E8"/>
    <mergeCell ref="D10:E11"/>
  </mergeCells>
  <printOptions/>
  <pageMargins left="0.75" right="0.75" top="1" bottom="1" header="0.5" footer="0.5"/>
  <pageSetup horizontalDpi="600" verticalDpi="600" orientation="portrait" paperSize="9" scale="76" r:id="rId1"/>
  <headerFooter alignWithMargins="0">
    <oddFooter>&amp;LK:\DATA\DSWORD\BC\BLDC\SHEAT2\&amp;F&amp;CPage 1&amp;RPNT  &amp;T  &amp;D</oddFooter>
  </headerFooter>
  <colBreaks count="1" manualBreakCount="1">
    <brk id="7" max="65535" man="1"/>
  </colBreaks>
</worksheet>
</file>

<file path=xl/worksheets/sheet3.xml><?xml version="1.0" encoding="utf-8"?>
<worksheet xmlns="http://schemas.openxmlformats.org/spreadsheetml/2006/main" xmlns:r="http://schemas.openxmlformats.org/officeDocument/2006/relationships">
  <sheetPr>
    <tabColor indexed="43"/>
  </sheetPr>
  <dimension ref="A2:N51"/>
  <sheetViews>
    <sheetView showZeros="0" zoomScalePageLayoutView="0" workbookViewId="0" topLeftCell="A1">
      <selection activeCell="C4" sqref="C4:K4"/>
    </sheetView>
  </sheetViews>
  <sheetFormatPr defaultColWidth="9.140625" defaultRowHeight="12.75"/>
  <cols>
    <col min="1" max="1" width="10.421875" style="0" bestFit="1" customWidth="1"/>
    <col min="2" max="2" width="23.8515625" style="0" customWidth="1"/>
    <col min="3" max="3" width="13.57421875" style="0" customWidth="1"/>
    <col min="4" max="4" width="6.28125" style="0" customWidth="1"/>
    <col min="5" max="5" width="2.140625" style="0" bestFit="1" customWidth="1"/>
    <col min="6" max="6" width="7.421875" style="0" bestFit="1" customWidth="1"/>
    <col min="7" max="7" width="2.421875" style="0" customWidth="1"/>
    <col min="8" max="8" width="9.7109375" style="0" bestFit="1" customWidth="1"/>
    <col min="9" max="9" width="2.421875" style="0" customWidth="1"/>
    <col min="10" max="10" width="11.8515625" style="0" customWidth="1"/>
    <col min="11" max="11" width="13.57421875" style="0" customWidth="1"/>
    <col min="12" max="12" width="14.00390625" style="0" customWidth="1"/>
  </cols>
  <sheetData>
    <row r="1" ht="6.75" customHeight="1" thickBot="1"/>
    <row r="2" spans="1:12" ht="18">
      <c r="A2" s="130" t="s">
        <v>15</v>
      </c>
      <c r="B2" s="131"/>
      <c r="C2" s="131"/>
      <c r="D2" s="131"/>
      <c r="E2" s="131"/>
      <c r="F2" s="131"/>
      <c r="G2" s="131"/>
      <c r="H2" s="131"/>
      <c r="I2" s="131"/>
      <c r="J2" s="131"/>
      <c r="K2" s="131"/>
      <c r="L2" s="165"/>
    </row>
    <row r="3" spans="1:12" ht="25.5" customHeight="1" thickBot="1">
      <c r="A3" s="134" t="s">
        <v>67</v>
      </c>
      <c r="B3" s="164"/>
      <c r="C3" s="164"/>
      <c r="D3" s="164"/>
      <c r="E3" s="164"/>
      <c r="F3" s="164"/>
      <c r="G3" s="164"/>
      <c r="H3" s="164"/>
      <c r="I3" s="164"/>
      <c r="J3" s="164"/>
      <c r="K3" s="164"/>
      <c r="L3" s="166"/>
    </row>
    <row r="4" spans="1:12" s="34" customFormat="1" ht="19.5" customHeight="1" thickBot="1">
      <c r="A4" s="135" t="s">
        <v>4</v>
      </c>
      <c r="B4" s="136"/>
      <c r="C4" s="132" t="str">
        <f>'Data input'!B4</f>
        <v>27 High Street, Anytown, Anywhere</v>
      </c>
      <c r="D4" s="133"/>
      <c r="E4" s="133"/>
      <c r="F4" s="133"/>
      <c r="G4" s="133"/>
      <c r="H4" s="133"/>
      <c r="I4" s="133"/>
      <c r="J4" s="133"/>
      <c r="K4" s="133"/>
      <c r="L4" s="166"/>
    </row>
    <row r="5" spans="1:12" s="34" customFormat="1" ht="19.5" customHeight="1" thickBot="1">
      <c r="A5" s="61" t="s">
        <v>5</v>
      </c>
      <c r="B5" s="62"/>
      <c r="C5" s="132" t="str">
        <f>'Data input'!B5</f>
        <v>Rear Extension</v>
      </c>
      <c r="D5" s="133"/>
      <c r="E5" s="133"/>
      <c r="F5" s="133"/>
      <c r="G5" s="133"/>
      <c r="H5" s="133"/>
      <c r="I5" s="133"/>
      <c r="J5" s="133"/>
      <c r="K5" s="133"/>
      <c r="L5" s="167"/>
    </row>
    <row r="6" spans="1:8" s="34" customFormat="1" ht="19.5" customHeight="1" thickBot="1">
      <c r="A6" s="118" t="s">
        <v>6</v>
      </c>
      <c r="B6" s="119"/>
      <c r="C6" s="120" t="str">
        <f>'Data input'!B6</f>
        <v>92/00234/DEXFP</v>
      </c>
      <c r="D6" s="121"/>
      <c r="E6" s="121"/>
      <c r="F6" s="121"/>
      <c r="G6" s="121"/>
      <c r="H6" s="122"/>
    </row>
    <row r="7" ht="25.5" customHeight="1" thickBot="1">
      <c r="A7" s="1"/>
    </row>
    <row r="8" spans="1:12" ht="21.75" customHeight="1">
      <c r="A8" s="51" t="s">
        <v>7</v>
      </c>
      <c r="B8" s="50"/>
      <c r="L8" s="144" t="s">
        <v>33</v>
      </c>
    </row>
    <row r="9" spans="11:12" ht="18" customHeight="1" thickBot="1">
      <c r="K9" s="4"/>
      <c r="L9" s="145"/>
    </row>
    <row r="10" spans="1:12" s="35" customFormat="1" ht="19.5" customHeight="1" thickBot="1">
      <c r="A10" s="149" t="s">
        <v>56</v>
      </c>
      <c r="B10" s="150"/>
      <c r="C10" s="150"/>
      <c r="D10" s="151">
        <f>'Data input'!B12</f>
        <v>15</v>
      </c>
      <c r="E10" s="152"/>
      <c r="F10" s="47" t="s">
        <v>22</v>
      </c>
      <c r="G10" s="53"/>
      <c r="H10" s="54"/>
      <c r="I10" s="55"/>
      <c r="J10" s="56" t="s">
        <v>9</v>
      </c>
      <c r="K10" s="68"/>
      <c r="L10" s="58">
        <f>'Data input'!E12</f>
        <v>0.22</v>
      </c>
    </row>
    <row r="11" spans="1:12" s="35" customFormat="1" ht="19.5" customHeight="1" thickBot="1">
      <c r="A11" s="127" t="s">
        <v>10</v>
      </c>
      <c r="B11" s="128"/>
      <c r="C11" s="128"/>
      <c r="D11" s="125">
        <f>'Data input'!B14-('Data input'!B19+'Data input'!B20)</f>
        <v>16</v>
      </c>
      <c r="E11" s="126"/>
      <c r="F11" s="48" t="s">
        <v>22</v>
      </c>
      <c r="G11" s="53"/>
      <c r="H11" s="54"/>
      <c r="I11" s="55"/>
      <c r="J11" s="57" t="s">
        <v>8</v>
      </c>
      <c r="K11" s="69"/>
      <c r="L11" s="58">
        <f>IF('Data input'!E14&lt;0.01,"0,00",'Data input'!E14)</f>
        <v>0.28</v>
      </c>
    </row>
    <row r="12" spans="1:12" s="35" customFormat="1" ht="19.5" customHeight="1" thickBot="1">
      <c r="A12" s="127" t="s">
        <v>42</v>
      </c>
      <c r="B12" s="128"/>
      <c r="C12" s="128"/>
      <c r="D12" s="125">
        <f>IF('Data input'!B15-'Data input'!B16&lt;0.01,"0.00",'Data input'!B15-'Data input'!B16)</f>
        <v>15</v>
      </c>
      <c r="E12" s="126"/>
      <c r="F12" s="48" t="s">
        <v>22</v>
      </c>
      <c r="G12" s="53"/>
      <c r="H12" s="54"/>
      <c r="I12" s="55"/>
      <c r="J12" s="57" t="s">
        <v>34</v>
      </c>
      <c r="K12" s="69"/>
      <c r="L12" s="58">
        <f>IF('Data input'!E15&lt;0.01,"0,00",'Data input'!E15)</f>
        <v>0.18</v>
      </c>
    </row>
    <row r="13" spans="1:12" s="35" customFormat="1" ht="19.5" customHeight="1" thickBot="1">
      <c r="A13" s="127" t="s">
        <v>43</v>
      </c>
      <c r="B13" s="128"/>
      <c r="C13" s="128"/>
      <c r="D13" s="125" t="str">
        <f>IF('Data input'!B17-'Data input'!B18&lt;0.01,"0.00",'Data input'!B17-'Data input'!B18)</f>
        <v>0.00</v>
      </c>
      <c r="E13" s="126"/>
      <c r="F13" s="48" t="s">
        <v>22</v>
      </c>
      <c r="G13" s="53"/>
      <c r="H13" s="54"/>
      <c r="I13" s="55"/>
      <c r="J13" s="57" t="s">
        <v>11</v>
      </c>
      <c r="K13" s="69"/>
      <c r="L13" s="58">
        <f>IF('Data input'!E16&lt;0.01,"0,00",'Data input'!E16)</f>
        <v>1.6</v>
      </c>
    </row>
    <row r="14" spans="1:12" s="35" customFormat="1" ht="19.5" customHeight="1" thickBot="1">
      <c r="A14" s="127" t="s">
        <v>31</v>
      </c>
      <c r="B14" s="128"/>
      <c r="C14" s="128"/>
      <c r="D14" s="125">
        <f>IF('Data input'!B12=0,"0.00",'Data input'!B19)</f>
        <v>5</v>
      </c>
      <c r="E14" s="126"/>
      <c r="F14" s="48" t="s">
        <v>22</v>
      </c>
      <c r="G14" s="53"/>
      <c r="H14" s="54"/>
      <c r="I14" s="55"/>
      <c r="J14" s="57" t="s">
        <v>35</v>
      </c>
      <c r="K14" s="69"/>
      <c r="L14" s="58">
        <f>IF('Data input'!E17&lt;0.01,"0,00",'Data input'!E17)</f>
        <v>0.16</v>
      </c>
    </row>
    <row r="15" spans="1:12" s="35" customFormat="1" ht="19.5" customHeight="1" thickBot="1">
      <c r="A15" s="153" t="s">
        <v>61</v>
      </c>
      <c r="B15" s="154"/>
      <c r="C15" s="154"/>
      <c r="D15" s="125">
        <f>IF('Data input'!B12=0,"0.00",'Data input'!B20)</f>
        <v>2</v>
      </c>
      <c r="E15" s="126"/>
      <c r="F15" s="48" t="s">
        <v>22</v>
      </c>
      <c r="G15" s="53"/>
      <c r="H15" s="54"/>
      <c r="I15" s="55"/>
      <c r="J15" s="57" t="s">
        <v>11</v>
      </c>
      <c r="K15" s="69"/>
      <c r="L15" s="58">
        <f>IF('Data input'!E18&lt;0.01,"0,00",'Data input'!E18)</f>
        <v>1.6</v>
      </c>
    </row>
    <row r="16" spans="1:12" ht="18" customHeight="1" thickBot="1">
      <c r="A16" s="127" t="s">
        <v>12</v>
      </c>
      <c r="B16" s="128"/>
      <c r="C16" s="128"/>
      <c r="D16" s="125" t="str">
        <f>IF('Data input'!B16+'Data input'!B18&lt;0.01,"0.00",'Data input'!B16+'Data input'!B18)</f>
        <v>0.00</v>
      </c>
      <c r="E16" s="126"/>
      <c r="F16" s="48" t="s">
        <v>22</v>
      </c>
      <c r="J16" s="87" t="s">
        <v>36</v>
      </c>
      <c r="K16" s="88"/>
      <c r="L16" s="58">
        <f>IF('Data input'!E19&lt;0.01,"0,00",'Data input'!E19)</f>
        <v>1.6</v>
      </c>
    </row>
    <row r="17" spans="1:12" ht="21.75" customHeight="1" thickBot="1">
      <c r="A17" s="160" t="s">
        <v>21</v>
      </c>
      <c r="B17" s="161"/>
      <c r="C17" s="161"/>
      <c r="D17" s="162">
        <f>IF('Data input'!B21&lt;0.01,"0.00",'Data input'!B21)</f>
        <v>2.5</v>
      </c>
      <c r="E17" s="163"/>
      <c r="F17" s="85" t="s">
        <v>22</v>
      </c>
      <c r="J17" s="89" t="s">
        <v>63</v>
      </c>
      <c r="K17" s="90"/>
      <c r="L17" s="91">
        <f>IF('Data input'!E20&lt;0.01,"0,00",'Data input'!E20)</f>
        <v>1.8</v>
      </c>
    </row>
    <row r="18" spans="1:12" ht="21.75" customHeight="1" thickBot="1">
      <c r="A18" s="155" t="s">
        <v>62</v>
      </c>
      <c r="B18" s="156"/>
      <c r="C18" s="157"/>
      <c r="D18" s="158">
        <f>SUM('Data input'!B12+'Data input'!B13)</f>
        <v>15</v>
      </c>
      <c r="E18" s="159"/>
      <c r="F18" s="49" t="s">
        <v>22</v>
      </c>
      <c r="J18" s="92"/>
      <c r="K18" s="93"/>
      <c r="L18" s="94">
        <f>'Data input'!E23</f>
        <v>0</v>
      </c>
    </row>
    <row r="19" ht="28.5" customHeight="1"/>
    <row r="20" spans="1:12" ht="15">
      <c r="A20" s="146" t="s">
        <v>23</v>
      </c>
      <c r="B20" s="146"/>
      <c r="C20" s="142"/>
      <c r="D20" s="142"/>
      <c r="E20" s="142"/>
      <c r="F20" s="142"/>
      <c r="G20" s="142"/>
      <c r="H20" s="142"/>
      <c r="I20" s="14"/>
      <c r="K20" s="36" t="s">
        <v>1</v>
      </c>
      <c r="L20" s="36" t="s">
        <v>2</v>
      </c>
    </row>
    <row r="21" spans="1:12" ht="15" thickBot="1">
      <c r="A21" s="14"/>
      <c r="B21" s="14"/>
      <c r="C21" s="14"/>
      <c r="D21" s="14"/>
      <c r="E21" s="14"/>
      <c r="F21" s="14"/>
      <c r="G21" s="14"/>
      <c r="H21" s="14"/>
      <c r="I21" s="14"/>
      <c r="J21" s="14"/>
      <c r="K21" s="14"/>
      <c r="L21" s="14"/>
    </row>
    <row r="22" spans="1:12" ht="18" thickBot="1">
      <c r="A22" s="14"/>
      <c r="C22" s="141" t="s">
        <v>64</v>
      </c>
      <c r="D22" s="142"/>
      <c r="E22" s="142"/>
      <c r="F22" s="142"/>
      <c r="G22" s="142"/>
      <c r="H22" s="142"/>
      <c r="I22" s="142"/>
      <c r="J22" s="143"/>
      <c r="K22" s="59">
        <f>'Data input'!B16+'Data input'!B18+'Data input'!B19+'Data input'!B20</f>
        <v>7</v>
      </c>
      <c r="L22" s="60">
        <f>(('Data input'!B12+'Data input'!B13)*0.25)+'Data input'!B21</f>
        <v>6.25</v>
      </c>
    </row>
    <row r="23" ht="4.5" customHeight="1" thickBot="1"/>
    <row r="24" spans="10:12" ht="15.75" thickBot="1">
      <c r="J24" s="37" t="s">
        <v>3</v>
      </c>
      <c r="K24" s="111" t="str">
        <f>IF(K22&gt;L22,"DOES NOT COMPLY","COMPLIES")</f>
        <v>DOES NOT COMPLY</v>
      </c>
      <c r="L24" s="148"/>
    </row>
    <row r="25" spans="1:8" ht="15">
      <c r="A25" s="146" t="s">
        <v>24</v>
      </c>
      <c r="B25" s="141"/>
      <c r="C25" s="141"/>
      <c r="D25" s="141"/>
      <c r="E25" s="142"/>
      <c r="F25" s="142"/>
      <c r="G25" s="142"/>
      <c r="H25" s="142"/>
    </row>
    <row r="26" spans="1:6" ht="12.75">
      <c r="A26" s="1"/>
      <c r="F26" s="3"/>
    </row>
    <row r="27" spans="1:6" s="18" customFormat="1" ht="19.5" customHeight="1">
      <c r="A27" s="123" t="str">
        <f>IF(L11=0,"NO DATA  TO CALCULATE","NOTIONAL BUILDING")</f>
        <v>NOTIONAL BUILDING</v>
      </c>
      <c r="B27" s="123"/>
      <c r="F27" s="38"/>
    </row>
    <row r="28" spans="1:6" s="18" customFormat="1" ht="5.25" customHeight="1">
      <c r="A28" s="42"/>
      <c r="B28" s="42"/>
      <c r="F28" s="38"/>
    </row>
    <row r="29" spans="1:14" s="18" customFormat="1" ht="19.5" customHeight="1">
      <c r="A29" s="124" t="s">
        <v>16</v>
      </c>
      <c r="B29" s="124"/>
      <c r="C29" s="43">
        <f>IF('Data input'!B12=0,"0.00",'Data input'!B12)</f>
        <v>15</v>
      </c>
      <c r="D29" s="39" t="s">
        <v>30</v>
      </c>
      <c r="E29" s="39" t="s">
        <v>0</v>
      </c>
      <c r="F29" s="40">
        <v>0.22</v>
      </c>
      <c r="G29" s="39" t="str">
        <f>IF('Data input'!B12=0,"","=")</f>
        <v>=</v>
      </c>
      <c r="H29" s="43">
        <f>IF(C29*F29&lt;0.01,"0.00",C29*F29)</f>
        <v>3.3</v>
      </c>
      <c r="I29" s="40" t="s">
        <v>26</v>
      </c>
      <c r="N29" s="38"/>
    </row>
    <row r="30" spans="1:14" s="18" customFormat="1" ht="19.5" customHeight="1">
      <c r="A30" s="124" t="s">
        <v>25</v>
      </c>
      <c r="B30" s="124"/>
      <c r="C30" s="43">
        <f>'Data input'!B14-L22</f>
        <v>16.75</v>
      </c>
      <c r="D30" s="39" t="s">
        <v>30</v>
      </c>
      <c r="E30" s="39" t="s">
        <v>0</v>
      </c>
      <c r="F30" s="40">
        <v>0.28</v>
      </c>
      <c r="G30" s="39" t="str">
        <f>IF('Data input'!B12=0,"","=")</f>
        <v>=</v>
      </c>
      <c r="H30" s="43">
        <f>IF(C30*F30&lt;0.01,"0.00",C30*F30)</f>
        <v>4.69</v>
      </c>
      <c r="I30" s="40" t="s">
        <v>26</v>
      </c>
      <c r="N30" s="38"/>
    </row>
    <row r="31" spans="1:9" s="18" customFormat="1" ht="19.5" customHeight="1">
      <c r="A31" s="124" t="s">
        <v>53</v>
      </c>
      <c r="B31" s="124"/>
      <c r="C31" s="43">
        <f>('Data input'!B15+'Data input'!B17)</f>
        <v>15</v>
      </c>
      <c r="D31" s="39" t="s">
        <v>30</v>
      </c>
      <c r="E31" s="39" t="s">
        <v>0</v>
      </c>
      <c r="F31" s="40">
        <v>0.18</v>
      </c>
      <c r="G31" s="39" t="str">
        <f>IF('Data input'!B12=0,"","=")</f>
        <v>=</v>
      </c>
      <c r="H31" s="43">
        <f>IF(C31*F31&lt;0.01,"0.00",C31*F31)</f>
        <v>2.6999999999999997</v>
      </c>
      <c r="I31" s="40" t="s">
        <v>26</v>
      </c>
    </row>
    <row r="32" spans="1:12" s="18" customFormat="1" ht="19.5" customHeight="1">
      <c r="A32" s="124" t="s">
        <v>65</v>
      </c>
      <c r="B32" s="124"/>
      <c r="C32" s="43">
        <f>L22</f>
        <v>6.25</v>
      </c>
      <c r="D32" s="39" t="s">
        <v>30</v>
      </c>
      <c r="E32" s="39" t="s">
        <v>0</v>
      </c>
      <c r="F32" s="40">
        <v>1.8</v>
      </c>
      <c r="G32" s="39" t="str">
        <f>IF('Data input'!B12=0,"","=")</f>
        <v>=</v>
      </c>
      <c r="H32" s="43">
        <f>IF(C32*F32&lt;0.01,"0.00",C32*F32)</f>
        <v>11.25</v>
      </c>
      <c r="I32" s="40" t="s">
        <v>26</v>
      </c>
      <c r="J32" s="40"/>
      <c r="K32" s="40"/>
      <c r="L32" s="40"/>
    </row>
    <row r="33" spans="1:12" s="18" customFormat="1" ht="6" customHeight="1" thickBot="1">
      <c r="A33" s="39"/>
      <c r="B33" s="39"/>
      <c r="C33" s="43"/>
      <c r="D33" s="39"/>
      <c r="E33" s="39"/>
      <c r="F33" s="40"/>
      <c r="G33" s="39"/>
      <c r="H33" s="40"/>
      <c r="I33" s="40"/>
      <c r="J33" s="40"/>
      <c r="K33" s="40"/>
      <c r="L33" s="40"/>
    </row>
    <row r="34" spans="1:12" s="18" customFormat="1" ht="19.5" customHeight="1" thickBot="1">
      <c r="A34" s="129" t="str">
        <f>IF(L11=0,"","TOTAL")</f>
        <v>TOTAL</v>
      </c>
      <c r="B34" s="129"/>
      <c r="C34" s="44">
        <f>IF('Data input'!B12=0,"",SUM(C29:C32))</f>
        <v>53</v>
      </c>
      <c r="D34" s="41" t="s">
        <v>30</v>
      </c>
      <c r="E34" s="40"/>
      <c r="F34" s="40"/>
      <c r="G34" s="40"/>
      <c r="H34" s="44">
        <f>IF('Data input'!B12=0,"",SUM(H29:H32))</f>
        <v>21.939999999999998</v>
      </c>
      <c r="I34" s="40" t="s">
        <v>26</v>
      </c>
      <c r="K34" s="52" t="s">
        <v>27</v>
      </c>
      <c r="L34" s="95">
        <f>H34/C34</f>
        <v>0.41396226415094334</v>
      </c>
    </row>
    <row r="35" spans="1:12" s="18" customFormat="1" ht="19.5" customHeight="1">
      <c r="A35" s="147"/>
      <c r="B35" s="147"/>
      <c r="C35" s="38"/>
      <c r="D35" s="40"/>
      <c r="E35" s="40"/>
      <c r="F35" s="40"/>
      <c r="G35" s="40"/>
      <c r="H35" s="40"/>
      <c r="I35" s="40"/>
      <c r="J35" s="40"/>
      <c r="K35" s="40"/>
      <c r="L35" s="40"/>
    </row>
    <row r="36" spans="1:8" s="18" customFormat="1" ht="19.5" customHeight="1">
      <c r="A36" s="123" t="str">
        <f>IF(L11=0,"","ACTUAL BUILDING")</f>
        <v>ACTUAL BUILDING</v>
      </c>
      <c r="B36" s="123"/>
      <c r="F36" s="38"/>
      <c r="H36" s="38"/>
    </row>
    <row r="37" spans="1:8" s="18" customFormat="1" ht="5.25" customHeight="1">
      <c r="A37" s="42"/>
      <c r="B37" s="42"/>
      <c r="F37" s="38"/>
      <c r="H37" s="38"/>
    </row>
    <row r="38" spans="1:9" s="18" customFormat="1" ht="19.5" customHeight="1">
      <c r="A38" s="124" t="s">
        <v>16</v>
      </c>
      <c r="B38" s="124"/>
      <c r="C38" s="43">
        <f>IF('Data input'!B12=0,"0.00",'Data input'!B12)</f>
        <v>15</v>
      </c>
      <c r="D38" s="39" t="s">
        <v>30</v>
      </c>
      <c r="E38" s="39" t="s">
        <v>0</v>
      </c>
      <c r="F38" s="43">
        <f>IF('Data input'!E12=0,"0.00",'Data input'!E12)</f>
        <v>0.22</v>
      </c>
      <c r="G38" s="39" t="str">
        <f>IF('Data input'!B12=0,"","=")</f>
        <v>=</v>
      </c>
      <c r="H38" s="43">
        <f>IF(C38*F38&lt;0.01,"0.00",C38*F38)</f>
        <v>3.3</v>
      </c>
      <c r="I38" s="40" t="s">
        <v>26</v>
      </c>
    </row>
    <row r="39" spans="1:9" s="18" customFormat="1" ht="19.5" customHeight="1">
      <c r="A39" s="124" t="s">
        <v>25</v>
      </c>
      <c r="B39" s="124"/>
      <c r="C39" s="43">
        <f>IF('Data input'!B14=0,"0.00",'Data input'!B14-('Data input'!B19+'Data input'!B20))</f>
        <v>16</v>
      </c>
      <c r="D39" s="39" t="s">
        <v>30</v>
      </c>
      <c r="E39" s="39" t="s">
        <v>0</v>
      </c>
      <c r="F39" s="43">
        <f>IF('Data input'!E14=0,"0.00",'Data input'!E14)</f>
        <v>0.28</v>
      </c>
      <c r="G39" s="39" t="str">
        <f>IF('Data input'!B12=0,"","=")</f>
        <v>=</v>
      </c>
      <c r="H39" s="43">
        <f>IF(C39*F39&lt;0.01,"0.00",C39*F39)</f>
        <v>4.48</v>
      </c>
      <c r="I39" s="40" t="s">
        <v>26</v>
      </c>
    </row>
    <row r="40" spans="1:9" s="18" customFormat="1" ht="19.5" customHeight="1">
      <c r="A40" s="124" t="s">
        <v>28</v>
      </c>
      <c r="B40" s="124"/>
      <c r="C40" s="43">
        <f>IF(D12&lt;0.01,"0.00",D12)</f>
        <v>15</v>
      </c>
      <c r="D40" s="39" t="s">
        <v>30</v>
      </c>
      <c r="E40" s="39" t="s">
        <v>0</v>
      </c>
      <c r="F40" s="43">
        <f>IF('Data input'!E15=0,"0.00",'Data input'!E15)</f>
        <v>0.18</v>
      </c>
      <c r="G40" s="39" t="str">
        <f>IF('Data input'!B12=0,"","=")</f>
        <v>=</v>
      </c>
      <c r="H40" s="43">
        <f aca="true" t="shared" si="0" ref="H40:H45">IF(C40*F40&lt;0.01,"0.00",C40*F40)</f>
        <v>2.6999999999999997</v>
      </c>
      <c r="I40" s="40" t="s">
        <v>26</v>
      </c>
    </row>
    <row r="41" spans="1:9" s="18" customFormat="1" ht="19.5" customHeight="1">
      <c r="A41" s="124" t="s">
        <v>32</v>
      </c>
      <c r="B41" s="124"/>
      <c r="C41" s="43" t="str">
        <f>IF('Data input'!B16&lt;0.1,"0.00",'Data input'!B16)</f>
        <v>0.00</v>
      </c>
      <c r="D41" s="39" t="s">
        <v>30</v>
      </c>
      <c r="E41" s="39" t="s">
        <v>0</v>
      </c>
      <c r="F41" s="43">
        <f>'Data input'!E16</f>
        <v>1.6</v>
      </c>
      <c r="G41" s="39" t="str">
        <f>IF('Data input'!B12=0,"","=")</f>
        <v>=</v>
      </c>
      <c r="H41" s="43" t="str">
        <f t="shared" si="0"/>
        <v>0.00</v>
      </c>
      <c r="I41" s="40" t="s">
        <v>26</v>
      </c>
    </row>
    <row r="42" spans="1:12" s="18" customFormat="1" ht="19.5" customHeight="1">
      <c r="A42" s="124" t="s">
        <v>29</v>
      </c>
      <c r="B42" s="124"/>
      <c r="C42" s="43" t="str">
        <f>IF(D13&lt;0.01,"0.00",D13)</f>
        <v>0.00</v>
      </c>
      <c r="D42" s="39" t="s">
        <v>30</v>
      </c>
      <c r="E42" s="39" t="s">
        <v>0</v>
      </c>
      <c r="F42" s="43">
        <f>IF('Data input'!E17=0,"0.00",'Data input'!E17)</f>
        <v>0.16</v>
      </c>
      <c r="G42" s="39" t="str">
        <f>IF('Data input'!B12=0,"","=")</f>
        <v>=</v>
      </c>
      <c r="H42" s="43" t="str">
        <f t="shared" si="0"/>
        <v>0.00</v>
      </c>
      <c r="I42" s="40" t="s">
        <v>26</v>
      </c>
      <c r="J42" s="40"/>
      <c r="K42" s="40"/>
      <c r="L42" s="40"/>
    </row>
    <row r="43" spans="1:12" s="18" customFormat="1" ht="19.5" customHeight="1">
      <c r="A43" s="124" t="s">
        <v>32</v>
      </c>
      <c r="B43" s="124"/>
      <c r="C43" s="43" t="str">
        <f>IF('Data input'!B18&lt;0.1,"0.00",'Data input'!B18)</f>
        <v>0.00</v>
      </c>
      <c r="D43" s="39" t="s">
        <v>30</v>
      </c>
      <c r="E43" s="39" t="s">
        <v>0</v>
      </c>
      <c r="F43" s="43">
        <f>'Data input'!E18</f>
        <v>1.6</v>
      </c>
      <c r="G43" s="39" t="str">
        <f>IF('Data input'!B12=0,"","=")</f>
        <v>=</v>
      </c>
      <c r="H43" s="43" t="str">
        <f t="shared" si="0"/>
        <v>0.00</v>
      </c>
      <c r="I43" s="40" t="s">
        <v>26</v>
      </c>
      <c r="J43" s="40"/>
      <c r="K43" s="40"/>
      <c r="L43" s="40"/>
    </row>
    <row r="44" spans="1:12" s="18" customFormat="1" ht="19.5" customHeight="1">
      <c r="A44" s="124" t="s">
        <v>31</v>
      </c>
      <c r="B44" s="124"/>
      <c r="C44" s="43">
        <f>IF('Data input'!B19&lt;0.1,"0.00",'Data input'!B19)</f>
        <v>5</v>
      </c>
      <c r="D44" s="39" t="s">
        <v>30</v>
      </c>
      <c r="E44" s="39" t="s">
        <v>0</v>
      </c>
      <c r="F44" s="43">
        <f>IF('Data input'!E19=0,"0.00",'Data input'!E19)</f>
        <v>1.6</v>
      </c>
      <c r="G44" s="39" t="str">
        <f>IF('Data input'!B12=0,"","=")</f>
        <v>=</v>
      </c>
      <c r="H44" s="43">
        <f t="shared" si="0"/>
        <v>8</v>
      </c>
      <c r="I44" s="40" t="s">
        <v>26</v>
      </c>
      <c r="J44" s="40"/>
      <c r="K44" s="40"/>
      <c r="L44" s="40"/>
    </row>
    <row r="45" spans="1:12" s="18" customFormat="1" ht="19.5" customHeight="1">
      <c r="A45" s="124" t="s">
        <v>60</v>
      </c>
      <c r="B45" s="124"/>
      <c r="C45" s="43">
        <f>IF('Data input'!B20&lt;0.1,"0.00",'Data input'!B20)</f>
        <v>2</v>
      </c>
      <c r="D45" s="39" t="s">
        <v>30</v>
      </c>
      <c r="E45" s="39" t="s">
        <v>0</v>
      </c>
      <c r="F45" s="43">
        <f>IF('Data input'!E20=0,"0.00",'Data input'!E20)</f>
        <v>1.8</v>
      </c>
      <c r="G45" s="39" t="str">
        <f>IF('Data input'!B12=0,"","=")</f>
        <v>=</v>
      </c>
      <c r="H45" s="43">
        <f t="shared" si="0"/>
        <v>3.6</v>
      </c>
      <c r="I45" s="40" t="s">
        <v>26</v>
      </c>
      <c r="J45" s="40"/>
      <c r="K45" s="40"/>
      <c r="L45" s="40"/>
    </row>
    <row r="46" spans="1:12" s="18" customFormat="1" ht="3.75" customHeight="1" thickBot="1">
      <c r="A46" s="39"/>
      <c r="B46" s="39"/>
      <c r="C46" s="43"/>
      <c r="D46" s="39"/>
      <c r="E46" s="39"/>
      <c r="F46" s="40"/>
      <c r="G46" s="39"/>
      <c r="H46" s="40"/>
      <c r="I46" s="40"/>
      <c r="J46" s="40"/>
      <c r="K46" s="40"/>
      <c r="L46" s="40"/>
    </row>
    <row r="47" spans="1:12" s="18" customFormat="1" ht="19.5" customHeight="1" thickBot="1">
      <c r="A47" s="129" t="str">
        <f>IF(L11=0,"","TOTAL")</f>
        <v>TOTAL</v>
      </c>
      <c r="B47" s="129"/>
      <c r="C47" s="44">
        <f>IF('Data input'!B12=0,"",SUM(C38:C45))</f>
        <v>53</v>
      </c>
      <c r="D47" s="41" t="s">
        <v>30</v>
      </c>
      <c r="H47" s="44">
        <f>IF('Data input'!B12=0,"",SUM(H38:H45))</f>
        <v>22.080000000000002</v>
      </c>
      <c r="I47" s="40" t="s">
        <v>26</v>
      </c>
      <c r="K47" s="52" t="s">
        <v>1</v>
      </c>
      <c r="L47" s="95">
        <f>H47/C47</f>
        <v>0.4166037735849057</v>
      </c>
    </row>
    <row r="48" s="14" customFormat="1" ht="3.75" customHeight="1" thickBot="1">
      <c r="L48" s="37"/>
    </row>
    <row r="49" spans="10:12" s="14" customFormat="1" ht="15.75" thickBot="1">
      <c r="J49" s="37" t="s">
        <v>3</v>
      </c>
      <c r="K49" s="140" t="str">
        <f>IF(L12=0,"",IF(L34&lt;=L47,"DOES NOT COMPLY","COMPLIES"))</f>
        <v>DOES NOT COMPLY</v>
      </c>
      <c r="L49" s="139"/>
    </row>
    <row r="50" ht="13.5" thickBot="1"/>
    <row r="51" spans="1:12" ht="27.75" customHeight="1" thickBot="1">
      <c r="A51" s="137" t="str">
        <f>IF(OR(K24="COMPLIES",K49="COMPLIES"),"The glazing to the extension complies with L1b.","The glazing to the extension does not comply with L1b by either method.")</f>
        <v>The glazing to the extension does not comply with L1b by either method.</v>
      </c>
      <c r="B51" s="138"/>
      <c r="C51" s="138"/>
      <c r="D51" s="138"/>
      <c r="E51" s="138"/>
      <c r="F51" s="138"/>
      <c r="G51" s="138"/>
      <c r="H51" s="138"/>
      <c r="I51" s="138"/>
      <c r="J51" s="138"/>
      <c r="K51" s="138"/>
      <c r="L51" s="139"/>
    </row>
  </sheetData>
  <sheetProtection password="E17F" sheet="1" objects="1" scenarios="1" selectLockedCells="1" selectUnlockedCells="1"/>
  <mergeCells count="50">
    <mergeCell ref="A2:K2"/>
    <mergeCell ref="A3:K3"/>
    <mergeCell ref="C4:K4"/>
    <mergeCell ref="C5:K5"/>
    <mergeCell ref="L2:L5"/>
    <mergeCell ref="A41:B41"/>
    <mergeCell ref="A43:B43"/>
    <mergeCell ref="A15:C15"/>
    <mergeCell ref="D15:E15"/>
    <mergeCell ref="A18:C18"/>
    <mergeCell ref="D18:E18"/>
    <mergeCell ref="A39:B39"/>
    <mergeCell ref="A17:C17"/>
    <mergeCell ref="D17:E17"/>
    <mergeCell ref="A31:B31"/>
    <mergeCell ref="A32:B32"/>
    <mergeCell ref="K24:L24"/>
    <mergeCell ref="A10:C10"/>
    <mergeCell ref="D10:E10"/>
    <mergeCell ref="A13:C13"/>
    <mergeCell ref="A11:C11"/>
    <mergeCell ref="A12:C12"/>
    <mergeCell ref="D12:E12"/>
    <mergeCell ref="D13:E13"/>
    <mergeCell ref="A45:B45"/>
    <mergeCell ref="A30:B30"/>
    <mergeCell ref="K49:L49"/>
    <mergeCell ref="A47:B47"/>
    <mergeCell ref="C22:J22"/>
    <mergeCell ref="L8:L9"/>
    <mergeCell ref="A40:B40"/>
    <mergeCell ref="A25:H25"/>
    <mergeCell ref="A20:H20"/>
    <mergeCell ref="A35:B35"/>
    <mergeCell ref="A4:B4"/>
    <mergeCell ref="A51:L51"/>
    <mergeCell ref="D16:E16"/>
    <mergeCell ref="A38:B38"/>
    <mergeCell ref="A44:B44"/>
    <mergeCell ref="A42:B42"/>
    <mergeCell ref="A6:B6"/>
    <mergeCell ref="C6:H6"/>
    <mergeCell ref="A36:B36"/>
    <mergeCell ref="A27:B27"/>
    <mergeCell ref="A29:B29"/>
    <mergeCell ref="D14:E14"/>
    <mergeCell ref="A14:C14"/>
    <mergeCell ref="A34:B34"/>
    <mergeCell ref="A16:C16"/>
    <mergeCell ref="D11:E11"/>
  </mergeCells>
  <printOptions/>
  <pageMargins left="1.25" right="0.75" top="1" bottom="1" header="0.48" footer="0.5"/>
  <pageSetup horizontalDpi="600" verticalDpi="600" orientation="portrait" paperSize="9" scale="67" r:id="rId2"/>
  <headerFooter alignWithMargins="0">
    <oddFooter>&amp;L&amp;F&amp;CPage 1&amp;RJLN   &amp;T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NottsBC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L1b calculator - V1.1 - November 2007</dc:title>
  <dc:subject>Calculate permisable window areas in small extensions</dc:subject>
  <dc:creator>PNT_JLN</dc:creator>
  <cp:keywords/>
  <dc:description/>
  <cp:lastModifiedBy>John</cp:lastModifiedBy>
  <cp:lastPrinted>2010-08-07T16:24:25Z</cp:lastPrinted>
  <dcterms:created xsi:type="dcterms:W3CDTF">1997-11-10T11:19:19Z</dcterms:created>
  <dcterms:modified xsi:type="dcterms:W3CDTF">2010-08-07T16:25:43Z</dcterms:modified>
  <cp:category/>
  <cp:version/>
  <cp:contentType/>
  <cp:contentStatus/>
</cp:coreProperties>
</file>